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2760" windowWidth="11400" windowHeight="5895" tabRatio="0"/>
  </bookViews>
  <sheets>
    <sheet name="TDSheet" sheetId="1" r:id="rId1"/>
  </sheets>
  <calcPr calcId="144525"/>
  <fileRecoveryPr repairLoad="1"/>
</workbook>
</file>

<file path=xl/calcChain.xml><?xml version="1.0" encoding="utf-8"?>
<calcChain xmlns="http://schemas.openxmlformats.org/spreadsheetml/2006/main">
  <c r="D236" i="1" l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0" i="1"/>
  <c r="D9" i="1"/>
  <c r="D7" i="1"/>
  <c r="D6" i="1"/>
  <c r="D5" i="1"/>
  <c r="D4" i="1"/>
  <c r="D3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2" i="1"/>
  <c r="C111" i="1"/>
  <c r="C110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1" i="1"/>
  <c r="C30" i="1"/>
  <c r="C29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2" i="1"/>
  <c r="C10" i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<sst xmlns="http://schemas.openxmlformats.org/spreadsheetml/2006/main" count="462" uniqueCount="242">
  <si>
    <t>01.12.2023</t>
  </si>
  <si>
    <t>&lt; 500</t>
  </si>
  <si>
    <t>Зелень, Пряно-вкусовые, Лечебные</t>
  </si>
  <si>
    <t>Базилик Парфюм шаровидный 0,3г</t>
  </si>
  <si>
    <t>Базилик Пикси Вуд 15шт</t>
  </si>
  <si>
    <t>&lt; 100</t>
  </si>
  <si>
    <t>Базилик Рубин Каира 0,15г черно-фиолетовый</t>
  </si>
  <si>
    <t>Базилик Фиолетовый Бархат 0,3г</t>
  </si>
  <si>
    <t>Мята Миниминт МИКРОМЯТА</t>
  </si>
  <si>
    <t>Лук</t>
  </si>
  <si>
    <t>Лук репчатый Буффало 100шт</t>
  </si>
  <si>
    <t>Лук репчатый Джамбо белый 0,5г</t>
  </si>
  <si>
    <t>Огурцы</t>
  </si>
  <si>
    <t>НОВИНКА!</t>
  </si>
  <si>
    <t>Огурец Вьюга 8 шт</t>
  </si>
  <si>
    <t>Огурец Генрих 8шт</t>
  </si>
  <si>
    <t>Огурец ГОСТ 2020    8шт</t>
  </si>
  <si>
    <t>Огурец Йолупукки 10шт</t>
  </si>
  <si>
    <t>Огурец Ключик 8шт</t>
  </si>
  <si>
    <t>Огурец Метелица 8шт</t>
  </si>
  <si>
    <t>Огурец Обжорка 6шт</t>
  </si>
  <si>
    <t>Огурец Петербургский экспресс 8шт</t>
  </si>
  <si>
    <t>Перец</t>
  </si>
  <si>
    <t>Перец Клара 10шт</t>
  </si>
  <si>
    <t>Перец острый Хабанеро Красный супержгучий 5шт</t>
  </si>
  <si>
    <t>Перец острый Хабанеро Оранжевый супержгучий 5шт</t>
  </si>
  <si>
    <t>Перец острый Хабанеро Шоколадный супержгучий 5шт</t>
  </si>
  <si>
    <t>Перец острый Халапеньо Чьяпос 5шт</t>
  </si>
  <si>
    <t>Перец Савио 10шт</t>
  </si>
  <si>
    <t>Перец Сатрапо 10шт</t>
  </si>
  <si>
    <t>Салаты</t>
  </si>
  <si>
    <t>Салат Вулкан 20шт</t>
  </si>
  <si>
    <t>Салат Криспи 20шт</t>
  </si>
  <si>
    <t>Салат Мини Жемчуг ромэн 0,2г</t>
  </si>
  <si>
    <t>Томаты</t>
  </si>
  <si>
    <t>Томат Бабье Лето 25шт</t>
  </si>
  <si>
    <t>Томат Блэк Бой 10шт</t>
  </si>
  <si>
    <t>Томат Блю Р20 20шт</t>
  </si>
  <si>
    <t>Томат Жиголо 20шт</t>
  </si>
  <si>
    <t>&gt; 1000</t>
  </si>
  <si>
    <t>Томат Жиголо XXL</t>
  </si>
  <si>
    <t>Томат Индиго Роз 20шт</t>
  </si>
  <si>
    <t>Томат Колыван 10шт</t>
  </si>
  <si>
    <t>Томат Красный уголь 10шт</t>
  </si>
  <si>
    <t>Томат Мазарини 20шт</t>
  </si>
  <si>
    <t>Томат Манго Джанго 10шт</t>
  </si>
  <si>
    <t>Томат Палка 10шт (Гофрированные листья!!!)</t>
  </si>
  <si>
    <t>Томат Подснежник 20шт</t>
  </si>
  <si>
    <t>Томат Разведчик 10шт</t>
  </si>
  <si>
    <t>Томат Роза ветров 20шт</t>
  </si>
  <si>
    <t>Томат Северянин 20 шт.</t>
  </si>
  <si>
    <t>Томат Снегирь 25 шт</t>
  </si>
  <si>
    <t>Томат Страйп Болл 15шт</t>
  </si>
  <si>
    <t>Томат Тлаколула де Матаморос 10шт (Ребристые!!!)</t>
  </si>
  <si>
    <t>Томат Финик 25шт</t>
  </si>
  <si>
    <t>Томат Чесночный 20шт</t>
  </si>
  <si>
    <t>Томат Шунтукский Великан 20 шт.</t>
  </si>
  <si>
    <t>Томат Экстремал 25шт</t>
  </si>
  <si>
    <t>Томат Японский комнатный 15шт</t>
  </si>
  <si>
    <t>Томат Японский трюфель фиолетовый 20 шт.</t>
  </si>
  <si>
    <t>Тыква</t>
  </si>
  <si>
    <t>Тыква Жульен 5шт мускатная</t>
  </si>
  <si>
    <t>Тыква Мускат Прованса 5шт</t>
  </si>
  <si>
    <t>Тыква Накамура 6шт</t>
  </si>
  <si>
    <t>Тыква Ореховое масло 6шт порционная</t>
  </si>
  <si>
    <t>Тыква Чио Сан 6шт</t>
  </si>
  <si>
    <t>Семена цветов</t>
  </si>
  <si>
    <t>Цветы комнатные</t>
  </si>
  <si>
    <t>цБокарнея (Нолина) 5шт</t>
  </si>
  <si>
    <t>цГербера Колорблум Ело Дарк Ай горшечная 5шт</t>
  </si>
  <si>
    <t>&lt; 50</t>
  </si>
  <si>
    <t>цГербера Колорблум Черри Лайт Ай горшечная 5шт</t>
  </si>
  <si>
    <t>цГербера Мега Революшн Вайт Лайт Ай 5шт</t>
  </si>
  <si>
    <t>цГербера Мега Революшн Оранж Дарк Ай 5шт</t>
  </si>
  <si>
    <t>цГербера Мега Революшн Роз вит Лайт Ай 5шт</t>
  </si>
  <si>
    <t>цГранат Нана карликовый 5шт</t>
  </si>
  <si>
    <t>цДрацена Драко 5шт</t>
  </si>
  <si>
    <t>цКактусы Мега Мульти Микс 35шт</t>
  </si>
  <si>
    <t>цКатарантус Парадайз Клауд Априкот 5шт</t>
  </si>
  <si>
    <t>цКатарантус Парадайз Клауд Вайт 5шт</t>
  </si>
  <si>
    <t>цКатарантус Парадайз Клауд Виолет 5шт</t>
  </si>
  <si>
    <t>цКатарантус Парадайз Клауд Шелл Пинк 5шт</t>
  </si>
  <si>
    <t>цКатарантус Тату Папайя 8шт</t>
  </si>
  <si>
    <t>цКатарантус Тату Расберри 8шт</t>
  </si>
  <si>
    <t>цКолеус Фаервэй Ело 10шт</t>
  </si>
  <si>
    <t>цКолеус Фаервэй Мозаик 10шт</t>
  </si>
  <si>
    <t>цКолеус Фаервэй Ред Вельвет 10шт</t>
  </si>
  <si>
    <t>цКолеус Фаервэй Роз 10шт</t>
  </si>
  <si>
    <t>цПеларгония Буллз Ай Лайт пинк 5шт</t>
  </si>
  <si>
    <t>цПеларгония Буллз Ай Ред 5шт</t>
  </si>
  <si>
    <t>цПеларгония Буллз Ай Салмон 5шт</t>
  </si>
  <si>
    <t>цПеларгония Буллз Ай Скарлет 5шт</t>
  </si>
  <si>
    <t>цПеларгония Кристал Квин Вайт амп. 5шт</t>
  </si>
  <si>
    <t>цПеларгония Кристал Квин Ред амп. 5шт</t>
  </si>
  <si>
    <t>цПеларгония Кристал Квин Роуз амп. 5шт</t>
  </si>
  <si>
    <t>цПеларгония Мефисто Виолет 5шт</t>
  </si>
  <si>
    <t>цПеларгония Мефисто Роуз 5шт</t>
  </si>
  <si>
    <t>цПеларгония Мефисто Салмон 5шт</t>
  </si>
  <si>
    <t>цПеларгония Мультиблум Вайт 5шт</t>
  </si>
  <si>
    <t>цПеларгония Мультиблум Лавандер 5шт</t>
  </si>
  <si>
    <t>цПеларгония Мультиблум Пинк 5шт</t>
  </si>
  <si>
    <t>цПеларгония Нано Вайт карликовая 5шт</t>
  </si>
  <si>
    <t>цПеларгония Нано Виолет карликовая 5шт</t>
  </si>
  <si>
    <t>цПеларгония Нано карликовая смесь 5шт</t>
  </si>
  <si>
    <t>цПеларгония Нано Пинк карликовая 5шт</t>
  </si>
  <si>
    <t>цПеларгония Нано Ред карликовая 5шт</t>
  </si>
  <si>
    <t>цПеларгония Нано Скарлет Биколор карликовая 5шт</t>
  </si>
  <si>
    <t>цПеларгония Нано Эплблоссом карликовая 5шт</t>
  </si>
  <si>
    <t>цПеларгония Рич Аут Лайт Парпл ампельная 5шт</t>
  </si>
  <si>
    <t>цПеларгония Рич Аут Лилак Биколор ампельная 5шт</t>
  </si>
  <si>
    <t>цПеларгония Рич Аут Пинк ампельная 5шт</t>
  </si>
  <si>
    <t>цПеларгония Рич Аут Хот Пинк ампельная 5шт</t>
  </si>
  <si>
    <t>цХавортия Жемчужная 15шт</t>
  </si>
  <si>
    <t>Цветы многолетние</t>
  </si>
  <si>
    <t>цАстра альп. Тироль смесь 50шт</t>
  </si>
  <si>
    <t>цГейхера Гаснущий огонь 8шт</t>
  </si>
  <si>
    <t>цКордиалис (хохлатка) Еллоу 12шт</t>
  </si>
  <si>
    <t>Цветы однолетние</t>
  </si>
  <si>
    <t>цАнтирринум Кэнди Вайт 5шт каскад.</t>
  </si>
  <si>
    <t>цАнтирринум Кэнди Дип парпл 5шт каскад.</t>
  </si>
  <si>
    <t>цАнтирринум Кэнди Оранж 5шт каскад.</t>
  </si>
  <si>
    <t>цАнтирринум Кэнди Пинк 5шт каскад.</t>
  </si>
  <si>
    <t>цАнтирринум Мадам Баттерфляй смесь 15шт</t>
  </si>
  <si>
    <t>цАстра Бамбина Вайт 20шт</t>
  </si>
  <si>
    <t>цАстра Бамбина Кармин 20шт</t>
  </si>
  <si>
    <t>цАстра Валькирия Селект Блю 30шт</t>
  </si>
  <si>
    <t>цАстра Валькирия Селект Сальмон 30шт</t>
  </si>
  <si>
    <t>цАстра Валькирия Селект Скарлет 30шт</t>
  </si>
  <si>
    <t>цАстра Дракон Дак Блю селект 30шт</t>
  </si>
  <si>
    <t>цАстра Дракон Лилак роз селект 30шт</t>
  </si>
  <si>
    <t>цАстра Дракон Руби Ред Селект 30шт</t>
  </si>
  <si>
    <t>цАстра Дракон Сальмон Пинк Селект 30шт</t>
  </si>
  <si>
    <t>цАстра Май Леди Вайт 30шт</t>
  </si>
  <si>
    <t>цАстра Май Леди Кармин 30шт</t>
  </si>
  <si>
    <t>цАстра Май Леди Лилак 30шт</t>
  </si>
  <si>
    <t>цАстра Май Леди Роз 30шт</t>
  </si>
  <si>
    <t>цАстра Старый Замок Блю селект 30шт</t>
  </si>
  <si>
    <t>цАстра Старый Замок Кварц Селект 30шт</t>
  </si>
  <si>
    <t>цАстра Старый Замок Пинк Селект 30шт</t>
  </si>
  <si>
    <t>цАстра Старый Замок Роз Селект 30шт</t>
  </si>
  <si>
    <t>цАстра Старый Замок Салмон Селект 30шт</t>
  </si>
  <si>
    <t>цАстра Старый Замок Сильвер Селект 30шт</t>
  </si>
  <si>
    <t>цАстра Трубадур Блю Дабл 20шт</t>
  </si>
  <si>
    <t>цАстра Трубадур Лаванда 20шт</t>
  </si>
  <si>
    <t>цАстра Трубадур Лайт Блю 20шт</t>
  </si>
  <si>
    <t>цАстра Трубадур Софт Роз 20шт</t>
  </si>
  <si>
    <t>цАстра Хамелеон Блю Фрост 30шт</t>
  </si>
  <si>
    <t>цАстра Хамелеон Пинк Фрост 30шт</t>
  </si>
  <si>
    <t>цАстра Хамелеон Пурпурит Лилак Фрост 30шт</t>
  </si>
  <si>
    <t>цАстра Хризантелла Зимний взгляд 30шт</t>
  </si>
  <si>
    <t>&lt; 1000</t>
  </si>
  <si>
    <t>цАстра Хризантелла Золотая осень 30шт</t>
  </si>
  <si>
    <t>цАстра Хризантелла Коралл 30шт</t>
  </si>
  <si>
    <t>цАстра Хризантелла Лимончелло 30шт</t>
  </si>
  <si>
    <t>цАстра Хризантелла Призрак оперы 30шт</t>
  </si>
  <si>
    <t>цАстра Хризантелла Розовый Перламутр 30шт</t>
  </si>
  <si>
    <t>цАстра Хризантелла Сакура 30шт</t>
  </si>
  <si>
    <t>цАстра Хризантелла Сбежавшая Невеста 30шт</t>
  </si>
  <si>
    <t>цАстра Хризантелла Сердце Дракона 30шт</t>
  </si>
  <si>
    <t>цАстра Хризантелла Сиреневый туман 30шт</t>
  </si>
  <si>
    <t>цАстра Хризантелла Тропикана 30шт</t>
  </si>
  <si>
    <t>цАстра Хризантелла Фламинго на закате 30шт</t>
  </si>
  <si>
    <t>цАстра Хризантелла Цветок Лотоса 30шт</t>
  </si>
  <si>
    <t>цАстра Хризантелла Элвис 30шт</t>
  </si>
  <si>
    <t>цБальзамин Валлера Атена Брайт Парпл (Импатиенс) 8шт</t>
  </si>
  <si>
    <t>цБальзамин Валлера Атена Корал Пинк (Импатиенс) 8шт</t>
  </si>
  <si>
    <t>цБальзамин Валлера Атена Оранж Флеш (Импатиенс) 8шт</t>
  </si>
  <si>
    <t>цГеоргина Карлсон Вайт гибридная 10шт</t>
  </si>
  <si>
    <t>цГеоргина Карлсон Оранж шейдс гибридная 10шт</t>
  </si>
  <si>
    <t>цГеоргина Карлсон Ред шейдс гибридная 10шт</t>
  </si>
  <si>
    <t>цГеоргина Карлсон Фиолет шейдс гибридная 10шт</t>
  </si>
  <si>
    <t>цГеоргина Феличита 15шт</t>
  </si>
  <si>
    <t>цДихондра Эмеральд Фоллс 5шт</t>
  </si>
  <si>
    <t>цИмпатиенс Акробат роз стар амп. 8шт</t>
  </si>
  <si>
    <t>цИмпатиенс Акробат роуз 8шт</t>
  </si>
  <si>
    <t>цИмпатиенс Акробат салмон ампельный 8шт</t>
  </si>
  <si>
    <t>цИмпатиенс Валлера Имара Вайт (Бальзамин) 8шт</t>
  </si>
  <si>
    <t>цИмпатиенс Валлера Имара Виолет (Бальзамин) 8шт</t>
  </si>
  <si>
    <t>цИмпатиенс Валлера Имара Оранж (Бальзамин) 8шт</t>
  </si>
  <si>
    <t>цИмпатиенс Валлера Имара Оранж Стар (Бальзамин) 8шт</t>
  </si>
  <si>
    <t>цИмпатиенс Хайлайт бургунди амп. 10шт</t>
  </si>
  <si>
    <t>цИмпатиенс Хайлайт дип оранж амп. 10шт</t>
  </si>
  <si>
    <t>цИмпатиенс Хайлайт коралл амп. 10шт</t>
  </si>
  <si>
    <t>цЛобелия кустовая Долли Скай Блю</t>
  </si>
  <si>
    <t>цОстеоспермум Акила Сансет Шейдс 5шт</t>
  </si>
  <si>
    <t>цОстеоспермум Санни Гранд Каньон микс 5шт</t>
  </si>
  <si>
    <t>цОстеоспермум Фентези Оушен 5шт</t>
  </si>
  <si>
    <t>цПетуния Мамми Блю каскад. многоцв. 5шт</t>
  </si>
  <si>
    <t>цПетуния Мамми Бургунди каскад. многоцв. 5шт</t>
  </si>
  <si>
    <t>цПетуния Мамми Вайт каскад. многоцв. 5шт</t>
  </si>
  <si>
    <t>цПетуния Мамми Еллоу каскад. многоцв. 5шт</t>
  </si>
  <si>
    <t>цПетуния Мамми Ред каскад. многоцв. 5шт</t>
  </si>
  <si>
    <t>цПетуния Нинья Бургунди каскад. мелкоцв.5шт</t>
  </si>
  <si>
    <t>цПетуния Нинья Вайт каскад. мелкоцв.5шт</t>
  </si>
  <si>
    <t>цПетуния Нинья лавандер каскад. мелкоцв.5шт</t>
  </si>
  <si>
    <t>цПетуния Нинья парпл каскад. мелкоцв.5шт</t>
  </si>
  <si>
    <t>цПетуния Нинья ред каскад. мелкоцв.5шт</t>
  </si>
  <si>
    <t>цПетуния Нинья Скай блю каскад. мелкоцв.5шт</t>
  </si>
  <si>
    <t>цПетуния Пентальфа Блю 15шт</t>
  </si>
  <si>
    <t>цПетуния Пентальфа Бургунди 15шт</t>
  </si>
  <si>
    <t>цПетуния Пентальфа Вайт 15шт</t>
  </si>
  <si>
    <t>цПетуния Пентальфа Вельвет 15шт</t>
  </si>
  <si>
    <t>цПетуния Пентальфа Вельвет вайт Эдж 15шт</t>
  </si>
  <si>
    <t>цПетуния Пентальфа Кримсон стар 15шт</t>
  </si>
  <si>
    <t>цПетуния Пентальфа Орхид 15шт</t>
  </si>
  <si>
    <t>цПетуния Пентальфа Плюм 15шт</t>
  </si>
  <si>
    <t>цПетуния Пентальфа Ред 15шт</t>
  </si>
  <si>
    <t>цПетуния Пентальфа Ред Стар 15шт</t>
  </si>
  <si>
    <t>цПетуния Пентальфа Скай Блю 15шт</t>
  </si>
  <si>
    <t>цПетуния Сферика Блю 10шт</t>
  </si>
  <si>
    <t>цПетуния Сферика Бургунди Вайт Эдж 10шт</t>
  </si>
  <si>
    <t>цПетуния Сферика Вайт 10шт</t>
  </si>
  <si>
    <t>цПетуния Сферика Дип Парпл 10шт</t>
  </si>
  <si>
    <t>цПетуния Сферика Орхид Стрингри 10шт</t>
  </si>
  <si>
    <t>цПетуния Сферика Роз Вайт Эдж 10шт</t>
  </si>
  <si>
    <t>цПетуния Сферика роз вейнед 10шт</t>
  </si>
  <si>
    <t>цПетуния Сферика роз морн 10шт</t>
  </si>
  <si>
    <t>цПетуния Сферика Салмон 10шт</t>
  </si>
  <si>
    <t>цПетуния Сферика Салмон морн 10шт</t>
  </si>
  <si>
    <t>цПетуния Сферика Свит пинк 10шт</t>
  </si>
  <si>
    <t>цПетуния Тайфун Парпл 5шт</t>
  </si>
  <si>
    <t>цПетуния Тайфун Ред Велюр 5шт</t>
  </si>
  <si>
    <t>цПетуния Тайфун Сильвер 5шт</t>
  </si>
  <si>
    <t>цПетуния Тайфун Хот Пинк 5шт</t>
  </si>
  <si>
    <t>цПетуния Тайфун Черри 5шт</t>
  </si>
  <si>
    <t>цПетуния Эклиптика Андромеда 5шт</t>
  </si>
  <si>
    <t>цПетуния Эклиптика Вега 5шт</t>
  </si>
  <si>
    <t>цПетуния Эклиптика Венера 5шт</t>
  </si>
  <si>
    <t>цПетуния Эклиптика Гэлакси 5шт</t>
  </si>
  <si>
    <t>цПетуния Эклиптика Марс 5шт</t>
  </si>
  <si>
    <t>цПетуния Эклиптика Меркури 5шт</t>
  </si>
  <si>
    <t>цПетуния Эклиптика Милки Вей 5шт</t>
  </si>
  <si>
    <t>цПетуния Эклиптика Сириус 5шт</t>
  </si>
  <si>
    <t>цПетуния Эклиптика Стардаст 5шт</t>
  </si>
  <si>
    <t>цЦелозия Концертина Ело 8шт</t>
  </si>
  <si>
    <t>цЦелозия Концертина Парпл 8шт</t>
  </si>
  <si>
    <t>цЦелозия Концертина Пинк 8шт</t>
  </si>
  <si>
    <t>цЭустома Кармен Айвори 5шт</t>
  </si>
  <si>
    <t>цЭустома Кармен Блю 5шт</t>
  </si>
  <si>
    <t>цЭустома Кармен Блю рим 5шт</t>
  </si>
  <si>
    <t>цЭустома Кармен Лилак 5шт</t>
  </si>
  <si>
    <t>цЭустома Кармен Роз 5шт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</si>
</sst>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8"/>
      <name val="Arial"/>
      <family val="2"/>
    </font>
    <font>
      <sz val="10"/>
      <name val="Arial"/>
    </font>
    <font>
      <b/>
      <sz val="11"/>
      <name val="Arial"/>
      <charset val="204"/>
    </font>
    <font>
      <b/>
      <sz val="10"/>
      <name val="Calibri"/>
      <charset val="204"/>
    </font>
    <font>
      <sz val="9"/>
      <name val="Calibri"/>
      <family val="2"/>
    </font>
    <font>
      <b/>
      <sz val="9"/>
      <name val="Calibri"/>
    </font>
    <font>
      <sz val="9"/>
      <color indexed="10"/>
      <name val="Calibri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44" fontId="0" fillId="2" borderId="1" xfId="0" applyNumberFormat="1" applyFont="1" applyFill="1" applyBorder="1" applyAlignment="1">
      <alignment vertical="center"/>
    </xf>
    <xf numFmtId="44" fontId="0" fillId="3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2D04F"/>
      <rgbColor rgb="00993366"/>
      <rgbColor rgb="00B4B4B4"/>
      <rgbColor rgb="00CCFFFF"/>
      <rgbColor rgb="00C3C3C3"/>
      <rgbColor rgb="00D2D2D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36"/>
  <sheetViews>
    <sheetView tabSelected="1" workbookViewId="0">
      <pane ySplit="1" topLeftCell="A196" activePane="bottomLeft" state="frozen"/>
      <selection pane="bottomLeft" activeCell="A2" sqref="A2:B236"/>
    </sheetView>
  </sheetViews>
  <sheetFormatPr defaultColWidth="10.6640625" defaultRowHeight="11.25" x14ac:dyDescent="0.2"/>
  <cols>
    <col min="1" max="1" width="68.83203125" customWidth="1"/>
    <col min="2" max="2" width="13.6640625" customWidth="1"/>
    <col min="3" max="4" width="10.5" customWidth="1"/>
    <col min="5" max="5" width="14" customWidth="1"/>
    <col min="6" max="6" width="10.5" customWidth="1"/>
  </cols>
  <sheetData>
    <row r="1" spans="1:6" s="1" customFormat="1" ht="35.25" customHeight="1" x14ac:dyDescent="0.2">
      <c r="A1" s="15"/>
      <c r="B1" s="16"/>
      <c r="E1" s="2" t="s">
        <v>0</v>
      </c>
    </row>
    <row r="2" spans="1:6" s="3" customFormat="1" ht="12" customHeight="1" x14ac:dyDescent="0.2">
      <c r="A2" s="7" t="s">
        <v>2</v>
      </c>
      <c r="B2" s="13"/>
      <c r="C2" s="6"/>
      <c r="D2" s="6"/>
      <c r="E2" s="6"/>
    </row>
    <row r="3" spans="1:6" s="3" customFormat="1" ht="12" customHeight="1" x14ac:dyDescent="0.2">
      <c r="A3" s="8" t="s">
        <v>3</v>
      </c>
      <c r="B3" s="14">
        <v>50</v>
      </c>
      <c r="C3" s="11" t="str">
        <f xml:space="preserve"> HYPERLINK("http://www.unisem.ru/upload/1c-images/semena/biotehnika/BazilikParfum.JPG?kod=00000087117", "Фото")</f>
        <v>Фото</v>
      </c>
      <c r="D3" s="11" t="str">
        <f xml:space="preserve"> HYPERLINK("http://www.unisem.ru/price_link?price_link=00000087117", "Описание")</f>
        <v>Описание</v>
      </c>
      <c r="E3" s="9" t="s">
        <v>1</v>
      </c>
      <c r="F3" s="10"/>
    </row>
    <row r="4" spans="1:6" s="3" customFormat="1" ht="12" customHeight="1" x14ac:dyDescent="0.2">
      <c r="A4" s="8" t="s">
        <v>4</v>
      </c>
      <c r="B4" s="14">
        <v>95</v>
      </c>
      <c r="C4" s="11" t="str">
        <f xml:space="preserve"> HYPERLINK("http://www.unisem.ru/upload/1c-images/semena/biotehnika/bazilikpiksivud.jpg?kod=00000132610", "Фото")</f>
        <v>Фото</v>
      </c>
      <c r="D4" s="11" t="str">
        <f xml:space="preserve"> HYPERLINK("http://www.unisem.ru/price_link?price_link=00000132610", "Описание")</f>
        <v>Описание</v>
      </c>
      <c r="E4" s="9" t="s">
        <v>5</v>
      </c>
      <c r="F4" s="10"/>
    </row>
    <row r="5" spans="1:6" s="3" customFormat="1" ht="12" customHeight="1" x14ac:dyDescent="0.2">
      <c r="A5" s="8" t="s">
        <v>6</v>
      </c>
      <c r="B5" s="14">
        <v>50</v>
      </c>
      <c r="C5" s="11" t="str">
        <f xml:space="preserve"> HYPERLINK("http://www.unisem.ru/upload/1c-images/semena/biotehnika/bazilikrubinkaira.jpg?kod=00000087946", "Фото")</f>
        <v>Фото</v>
      </c>
      <c r="D5" s="11" t="str">
        <f xml:space="preserve"> HYPERLINK("http://www.unisem.ru/price_link?price_link=00000087946", "Описание")</f>
        <v>Описание</v>
      </c>
      <c r="E5" s="9" t="s">
        <v>1</v>
      </c>
      <c r="F5" s="10"/>
    </row>
    <row r="6" spans="1:6" s="3" customFormat="1" ht="12" customHeight="1" x14ac:dyDescent="0.2">
      <c r="A6" s="8" t="s">
        <v>7</v>
      </c>
      <c r="B6" s="14">
        <v>50</v>
      </c>
      <c r="C6" s="11" t="str">
        <f xml:space="preserve"> HYPERLINK("http://www.unisem.ru/upload/1c-images/semena/biotehnika/bazilikfioletbarhat.jpg?kod=00000061798", "Фото")</f>
        <v>Фото</v>
      </c>
      <c r="D6" s="11" t="str">
        <f xml:space="preserve"> HYPERLINK("http://www.unisem.ru/price_link?price_link=00000061798", "Описание")</f>
        <v>Описание</v>
      </c>
      <c r="E6" s="9" t="s">
        <v>1</v>
      </c>
      <c r="F6" s="10"/>
    </row>
    <row r="7" spans="1:6" s="3" customFormat="1" ht="12" customHeight="1" x14ac:dyDescent="0.2">
      <c r="A7" s="8" t="s">
        <v>8</v>
      </c>
      <c r="B7" s="14">
        <v>90</v>
      </c>
      <c r="C7" s="11" t="str">
        <f xml:space="preserve"> HYPERLINK("http://www.unisem.ru/upload/1c-images/semena/biotehnika/mikromyata.jpg?kod=00000088916", "Фото")</f>
        <v>Фото</v>
      </c>
      <c r="D7" s="11" t="str">
        <f xml:space="preserve"> HYPERLINK("http://www.unisem.ru/price_link?price_link=00000088916", "Описание")</f>
        <v>Описание</v>
      </c>
      <c r="E7" s="9" t="s">
        <v>1</v>
      </c>
      <c r="F7" s="10"/>
    </row>
    <row r="8" spans="1:6" s="3" customFormat="1" ht="12" customHeight="1" x14ac:dyDescent="0.2">
      <c r="A8" s="7" t="s">
        <v>9</v>
      </c>
      <c r="B8" s="13"/>
      <c r="C8" s="6"/>
      <c r="D8" s="6"/>
      <c r="E8" s="6"/>
    </row>
    <row r="9" spans="1:6" s="3" customFormat="1" ht="12" customHeight="1" x14ac:dyDescent="0.2">
      <c r="A9" s="8" t="s">
        <v>10</v>
      </c>
      <c r="B9" s="14">
        <v>50</v>
      </c>
      <c r="C9" s="11" t="str">
        <f xml:space="preserve"> HYPERLINK("http://www.unisem.ru/upload/1c-images/semena/biotehnika/lukbuffalo.jpg?kod=00000132616", "Фото")</f>
        <v>Фото</v>
      </c>
      <c r="D9" s="11" t="str">
        <f xml:space="preserve"> HYPERLINK("http://www.unisem.ru/price_link?price_link=00000132616", "Описание")</f>
        <v>Описание</v>
      </c>
      <c r="E9" s="9" t="s">
        <v>5</v>
      </c>
      <c r="F9" s="10"/>
    </row>
    <row r="10" spans="1:6" s="3" customFormat="1" ht="12" customHeight="1" x14ac:dyDescent="0.2">
      <c r="A10" s="8" t="s">
        <v>11</v>
      </c>
      <c r="B10" s="14">
        <v>50</v>
      </c>
      <c r="C10" s="11" t="str">
        <f xml:space="preserve"> HYPERLINK("http://www.unisem.ru/upload/1c-images/semena/biotehnika/lukdjambo.jpg?kod=00000032920", "Фото")</f>
        <v>Фото</v>
      </c>
      <c r="D10" s="11" t="str">
        <f xml:space="preserve"> HYPERLINK("http://www.unisem.ru/price_link?price_link=00000032920", "Описание")</f>
        <v>Описание</v>
      </c>
      <c r="E10" s="9" t="s">
        <v>1</v>
      </c>
      <c r="F10" s="10"/>
    </row>
    <row r="11" spans="1:6" s="3" customFormat="1" ht="12" customHeight="1" x14ac:dyDescent="0.2">
      <c r="A11" s="7" t="s">
        <v>12</v>
      </c>
      <c r="B11" s="13"/>
      <c r="C11" s="6"/>
      <c r="D11" s="6"/>
      <c r="E11" s="6"/>
    </row>
    <row r="12" spans="1:6" s="3" customFormat="1" ht="12" customHeight="1" x14ac:dyDescent="0.2">
      <c r="A12" s="8" t="s">
        <v>14</v>
      </c>
      <c r="B12" s="14">
        <v>50</v>
      </c>
      <c r="C12" s="11" t="str">
        <f xml:space="preserve"> HYPERLINK("http://www.unisem.ru/upload/1c-images/semena/biotehnika/oguretsvyga.jpg?kod=00000013002", "Фото")</f>
        <v>Фото</v>
      </c>
      <c r="D12" s="11" t="str">
        <f xml:space="preserve"> HYPERLINK("http://www.unisem.ru/price_link?price_link=00000013002", "Описание")</f>
        <v>Описание</v>
      </c>
      <c r="E12" s="9" t="s">
        <v>1</v>
      </c>
      <c r="F12" s="10"/>
    </row>
    <row r="13" spans="1:6" s="3" customFormat="1" ht="12" customHeight="1" x14ac:dyDescent="0.2">
      <c r="A13" s="8" t="s">
        <v>15</v>
      </c>
      <c r="B13" s="14">
        <v>60</v>
      </c>
      <c r="C13" s="11" t="str">
        <f xml:space="preserve"> HYPERLINK("http://www.unisem.ru/upload/1c-images/semena/biotehnika/ogurecgenrih.jpg?kod=00000087947", "Фото")</f>
        <v>Фото</v>
      </c>
      <c r="D13" s="11" t="str">
        <f xml:space="preserve"> HYPERLINK("http://www.unisem.ru/price_link?price_link=00000087947", "Описание")</f>
        <v>Описание</v>
      </c>
      <c r="E13" s="9" t="s">
        <v>5</v>
      </c>
      <c r="F13" s="10"/>
    </row>
    <row r="14" spans="1:6" s="3" customFormat="1" ht="12" customHeight="1" x14ac:dyDescent="0.2">
      <c r="A14" s="8" t="s">
        <v>16</v>
      </c>
      <c r="B14" s="14">
        <v>55</v>
      </c>
      <c r="C14" s="11" t="str">
        <f xml:space="preserve"> HYPERLINK("http://www.unisem.ru/upload/1c-images/semena/biotehnika/ogurecgost.jpg?kod=00000096629", "Фото")</f>
        <v>Фото</v>
      </c>
      <c r="D14" s="11" t="str">
        <f xml:space="preserve"> HYPERLINK("http://www.unisem.ru/price_link?price_link=00000096629", "Описание")</f>
        <v>Описание</v>
      </c>
      <c r="E14" s="9" t="s">
        <v>1</v>
      </c>
      <c r="F14" s="10"/>
    </row>
    <row r="15" spans="1:6" s="3" customFormat="1" ht="12" customHeight="1" x14ac:dyDescent="0.2">
      <c r="A15" s="8" t="s">
        <v>17</v>
      </c>
      <c r="B15" s="14">
        <v>55</v>
      </c>
      <c r="C15" s="11" t="str">
        <f xml:space="preserve"> HYPERLINK("http://www.unisem.ru/upload/1c-images/semena/biotehnika/ogureciolupuki.jpg?kod=00000069641", "Фото")</f>
        <v>Фото</v>
      </c>
      <c r="D15" s="11" t="str">
        <f xml:space="preserve"> HYPERLINK("http://www.unisem.ru/price_link?price_link=00000069641", "Описание")</f>
        <v>Описание</v>
      </c>
      <c r="E15" s="9" t="s">
        <v>1</v>
      </c>
      <c r="F15" s="10"/>
    </row>
    <row r="16" spans="1:6" s="3" customFormat="1" ht="12" customHeight="1" x14ac:dyDescent="0.2">
      <c r="A16" s="8" t="s">
        <v>18</v>
      </c>
      <c r="B16" s="14">
        <v>50</v>
      </c>
      <c r="C16" s="11" t="str">
        <f xml:space="preserve"> HYPERLINK("http://www.unisem.ru/upload/1c-images/semena/biotehnika/ogureckluchik.jpg?kod=00000137530", "Фото")</f>
        <v>Фото</v>
      </c>
      <c r="D16" s="11" t="str">
        <f xml:space="preserve"> HYPERLINK("http://www.unisem.ru/price_link?price_link=00000137530", "Описание")</f>
        <v>Описание</v>
      </c>
      <c r="E16" s="9" t="s">
        <v>5</v>
      </c>
      <c r="F16" s="10"/>
    </row>
    <row r="17" spans="1:6" s="3" customFormat="1" ht="12" customHeight="1" x14ac:dyDescent="0.2">
      <c r="A17" s="8" t="s">
        <v>19</v>
      </c>
      <c r="B17" s="14">
        <v>55</v>
      </c>
      <c r="C17" s="11" t="str">
        <f xml:space="preserve"> HYPERLINK("http://www.unisem.ru/upload/1c-images/semena/biotehnika/ogurecmetelica.jpg?kod=00000013518", "Фото")</f>
        <v>Фото</v>
      </c>
      <c r="D17" s="11" t="str">
        <f xml:space="preserve"> HYPERLINK("http://www.unisem.ru/price_link?price_link=00000013518", "Описание")</f>
        <v>Описание</v>
      </c>
      <c r="E17" s="9" t="s">
        <v>1</v>
      </c>
      <c r="F17" s="10"/>
    </row>
    <row r="18" spans="1:6" s="3" customFormat="1" ht="12" customHeight="1" x14ac:dyDescent="0.2">
      <c r="A18" s="8" t="s">
        <v>20</v>
      </c>
      <c r="B18" s="14">
        <v>55</v>
      </c>
      <c r="C18" s="11" t="str">
        <f xml:space="preserve"> HYPERLINK("http://www.unisem.ru/upload/1c-images/semena/biotehnika/ogurecobgorka.jpg?kod=00000013622", "Фото")</f>
        <v>Фото</v>
      </c>
      <c r="D18" s="11" t="str">
        <f xml:space="preserve"> HYPERLINK("http://www.unisem.ru/price_link?price_link=00000013622", "Описание")</f>
        <v>Описание</v>
      </c>
      <c r="E18" s="9" t="s">
        <v>5</v>
      </c>
      <c r="F18" s="10"/>
    </row>
    <row r="19" spans="1:6" s="3" customFormat="1" ht="12" customHeight="1" x14ac:dyDescent="0.2">
      <c r="A19" s="8" t="s">
        <v>21</v>
      </c>
      <c r="B19" s="14">
        <v>55</v>
      </c>
      <c r="C19" s="11" t="str">
        <f xml:space="preserve"> HYPERLINK("http://www.unisem.ru/upload/1c-images/semena/biotehnika/ogurecpeterexpress.jpg?kod=00000013739", "Фото")</f>
        <v>Фото</v>
      </c>
      <c r="D19" s="11" t="str">
        <f xml:space="preserve"> HYPERLINK("http://www.unisem.ru/price_link?price_link=00000013739", "Описание")</f>
        <v>Описание</v>
      </c>
      <c r="E19" s="9" t="s">
        <v>1</v>
      </c>
      <c r="F19" s="10"/>
    </row>
    <row r="20" spans="1:6" s="3" customFormat="1" ht="11.25" customHeight="1" x14ac:dyDescent="0.2">
      <c r="A20" s="7" t="s">
        <v>22</v>
      </c>
      <c r="B20" s="13"/>
      <c r="C20" s="6"/>
      <c r="D20" s="6"/>
      <c r="E20" s="6"/>
    </row>
    <row r="21" spans="1:6" s="3" customFormat="1" ht="11.25" customHeight="1" x14ac:dyDescent="0.2">
      <c r="A21" s="8" t="s">
        <v>23</v>
      </c>
      <c r="B21" s="14">
        <v>80</v>
      </c>
      <c r="C21" s="11" t="str">
        <f xml:space="preserve"> HYPERLINK("http://www.unisem.ru/upload/1c-images/semena/biotehnika/perecklara.jpg?kod=00000133892", "Фото")</f>
        <v>Фото</v>
      </c>
      <c r="D21" s="11" t="str">
        <f xml:space="preserve"> HYPERLINK("http://www.unisem.ru/price_link?price_link=00000133892", "Описание")</f>
        <v>Описание</v>
      </c>
      <c r="E21" s="9" t="s">
        <v>1</v>
      </c>
      <c r="F21" s="10"/>
    </row>
    <row r="22" spans="1:6" s="3" customFormat="1" ht="12" customHeight="1" x14ac:dyDescent="0.2">
      <c r="A22" s="8" t="s">
        <v>24</v>
      </c>
      <c r="B22" s="14">
        <v>80</v>
      </c>
      <c r="C22" s="11" t="str">
        <f xml:space="preserve"> HYPERLINK("http://www.unisem.ru/upload/1c-images/semena/biotehnika/perechabanerokrasny.jpg?kod=00000061782", "Фото")</f>
        <v>Фото</v>
      </c>
      <c r="D22" s="11" t="str">
        <f xml:space="preserve"> HYPERLINK("http://www.unisem.ru/price_link?price_link=00000061782", "Описание")</f>
        <v>Описание</v>
      </c>
      <c r="E22" s="9" t="s">
        <v>1</v>
      </c>
      <c r="F22" s="10"/>
    </row>
    <row r="23" spans="1:6" s="3" customFormat="1" ht="12" customHeight="1" x14ac:dyDescent="0.2">
      <c r="A23" s="8" t="s">
        <v>25</v>
      </c>
      <c r="B23" s="14">
        <v>80</v>
      </c>
      <c r="C23" s="11" t="str">
        <f xml:space="preserve"> HYPERLINK("http://www.unisem.ru/upload/1c-images/semena/biotehnika/perez_habaneroorangevy.jpg?kod=00000110122", "Фото")</f>
        <v>Фото</v>
      </c>
      <c r="D23" s="11" t="str">
        <f xml:space="preserve"> HYPERLINK("http://www.unisem.ru/price_link?price_link=00000110122", "Описание")</f>
        <v>Описание</v>
      </c>
      <c r="E23" s="9" t="s">
        <v>1</v>
      </c>
      <c r="F23" s="10"/>
    </row>
    <row r="24" spans="1:6" s="3" customFormat="1" ht="12" customHeight="1" x14ac:dyDescent="0.2">
      <c r="A24" s="8" t="s">
        <v>26</v>
      </c>
      <c r="B24" s="14">
        <v>80</v>
      </c>
      <c r="C24" s="11" t="str">
        <f xml:space="preserve"> HYPERLINK("http://www.unisem.ru/upload/1c-images/semena/biotehnika/perechabaneroshokolad.jpg?kod=00000132621", "Фото")</f>
        <v>Фото</v>
      </c>
      <c r="D24" s="11" t="str">
        <f xml:space="preserve"> HYPERLINK("http://www.unisem.ru/price_link?price_link=00000132621", "Описание")</f>
        <v>Описание</v>
      </c>
      <c r="E24" s="9" t="s">
        <v>1</v>
      </c>
      <c r="F24" s="10"/>
    </row>
    <row r="25" spans="1:6" s="3" customFormat="1" ht="12" customHeight="1" x14ac:dyDescent="0.2">
      <c r="A25" s="8" t="s">
        <v>27</v>
      </c>
      <c r="B25" s="14">
        <v>80</v>
      </c>
      <c r="C25" s="11" t="str">
        <f xml:space="preserve"> HYPERLINK("http://www.unisem.ru/upload/1c-images/semena/biotehnika/perecchyapos.jpg?kod=00000132622", "Фото")</f>
        <v>Фото</v>
      </c>
      <c r="D25" s="11" t="str">
        <f xml:space="preserve"> HYPERLINK("http://www.unisem.ru/price_link?price_link=00000132622", "Описание")</f>
        <v>Описание</v>
      </c>
      <c r="E25" s="9" t="s">
        <v>5</v>
      </c>
      <c r="F25" s="10"/>
    </row>
    <row r="26" spans="1:6" s="3" customFormat="1" ht="12" customHeight="1" x14ac:dyDescent="0.2">
      <c r="A26" s="8" t="s">
        <v>28</v>
      </c>
      <c r="B26" s="14">
        <v>80</v>
      </c>
      <c r="C26" s="11" t="str">
        <f xml:space="preserve"> HYPERLINK("http://www.unisem.ru/upload/1c-images/semena/biotehnika/perecsavio.jpg?kod=00000133890", "Фото")</f>
        <v>Фото</v>
      </c>
      <c r="D26" s="11" t="str">
        <f xml:space="preserve"> HYPERLINK("http://www.unisem.ru/price_link?price_link=00000133890", "Описание")</f>
        <v>Описание</v>
      </c>
      <c r="E26" s="9" t="s">
        <v>5</v>
      </c>
      <c r="F26" s="10"/>
    </row>
    <row r="27" spans="1:6" s="3" customFormat="1" ht="12" customHeight="1" x14ac:dyDescent="0.2">
      <c r="A27" s="8" t="s">
        <v>29</v>
      </c>
      <c r="B27" s="14">
        <v>80</v>
      </c>
      <c r="C27" s="11" t="str">
        <f xml:space="preserve"> HYPERLINK("http://www.unisem.ru/upload/1c-images/semena/biotehnika/perecsatrapo.jpg?kod=00000133891", "Фото")</f>
        <v>Фото</v>
      </c>
      <c r="D27" s="11" t="str">
        <f xml:space="preserve"> HYPERLINK("http://www.unisem.ru/price_link?price_link=00000133891", "Описание")</f>
        <v>Описание</v>
      </c>
      <c r="E27" s="9" t="s">
        <v>5</v>
      </c>
      <c r="F27" s="10"/>
    </row>
    <row r="28" spans="1:6" s="3" customFormat="1" ht="12" customHeight="1" x14ac:dyDescent="0.2">
      <c r="A28" s="7" t="s">
        <v>30</v>
      </c>
      <c r="B28" s="13"/>
      <c r="C28" s="6"/>
      <c r="D28" s="6"/>
      <c r="E28" s="6"/>
    </row>
    <row r="29" spans="1:6" s="3" customFormat="1" ht="12" customHeight="1" x14ac:dyDescent="0.2">
      <c r="A29" s="8" t="s">
        <v>31</v>
      </c>
      <c r="B29" s="14">
        <v>50</v>
      </c>
      <c r="C29" s="11" t="str">
        <f xml:space="preserve"> HYPERLINK("http://www.unisem.ru/upload/1c-images/semena/biotehnika/salatvulkan.jpg?kod=00000111737", "Фото")</f>
        <v>Фото</v>
      </c>
      <c r="D29" s="11" t="str">
        <f xml:space="preserve"> HYPERLINK("http://www.unisem.ru/price_link?price_link=00000111737", "Описание")</f>
        <v>Описание</v>
      </c>
      <c r="E29" s="9" t="s">
        <v>1</v>
      </c>
      <c r="F29" s="10"/>
    </row>
    <row r="30" spans="1:6" s="3" customFormat="1" ht="12" customHeight="1" x14ac:dyDescent="0.2">
      <c r="A30" s="8" t="s">
        <v>32</v>
      </c>
      <c r="B30" s="14">
        <v>50</v>
      </c>
      <c r="C30" s="11" t="str">
        <f xml:space="preserve"> HYPERLINK("http://www.unisem.ru/upload/1c-images/semena/biotehnika/salatkrispi.jpg?kod=00000111738", "Фото")</f>
        <v>Фото</v>
      </c>
      <c r="D30" s="11" t="str">
        <f xml:space="preserve"> HYPERLINK("http://www.unisem.ru/price_link?price_link=00000111738", "Описание")</f>
        <v>Описание</v>
      </c>
      <c r="E30" s="9" t="s">
        <v>1</v>
      </c>
      <c r="F30" s="10"/>
    </row>
    <row r="31" spans="1:6" s="3" customFormat="1" ht="12" customHeight="1" x14ac:dyDescent="0.2">
      <c r="A31" s="8" t="s">
        <v>33</v>
      </c>
      <c r="B31" s="14">
        <v>50</v>
      </c>
      <c r="C31" s="11" t="str">
        <f xml:space="preserve"> HYPERLINK("http://www.unisem.ru/upload/1c-images/semena/biotehnika/salatgemchug.jpg?kod=00000121993", "Фото")</f>
        <v>Фото</v>
      </c>
      <c r="D31" s="11" t="str">
        <f xml:space="preserve"> HYPERLINK("http://www.unisem.ru/price_link?price_link=00000121993", "Описание")</f>
        <v>Описание</v>
      </c>
      <c r="E31" s="9" t="s">
        <v>1</v>
      </c>
      <c r="F31" s="10"/>
    </row>
    <row r="32" spans="1:6" s="3" customFormat="1" ht="12" customHeight="1" x14ac:dyDescent="0.2">
      <c r="A32" s="7" t="s">
        <v>34</v>
      </c>
      <c r="B32" s="13"/>
      <c r="C32" s="6"/>
      <c r="D32" s="6"/>
      <c r="E32" s="6"/>
    </row>
    <row r="33" spans="1:6" s="3" customFormat="1" ht="12" customHeight="1" x14ac:dyDescent="0.2">
      <c r="A33" s="8" t="s">
        <v>35</v>
      </c>
      <c r="B33" s="14">
        <v>50</v>
      </c>
      <c r="C33" s="11" t="str">
        <f xml:space="preserve"> HYPERLINK("http://www.unisem.ru/upload/1c-images/semena/biotehnika/tomatbabyeleto.jpg?kod=00000122014", "Фото")</f>
        <v>Фото</v>
      </c>
      <c r="D33" s="11" t="str">
        <f xml:space="preserve"> HYPERLINK("http://www.unisem.ru/price_link?price_link=00000122014", "Описание")</f>
        <v>Описание</v>
      </c>
      <c r="E33" s="9" t="s">
        <v>5</v>
      </c>
      <c r="F33" s="10"/>
    </row>
    <row r="34" spans="1:6" s="3" customFormat="1" ht="12" customHeight="1" x14ac:dyDescent="0.2">
      <c r="A34" s="8" t="s">
        <v>36</v>
      </c>
      <c r="B34" s="14">
        <v>120</v>
      </c>
      <c r="C34" s="11" t="str">
        <f xml:space="preserve"> HYPERLINK("http://www.unisem.ru/upload/1c-images/semena/biotehnika/tomat_blackboy.jpg?kod=00000133894", "Фото")</f>
        <v>Фото</v>
      </c>
      <c r="D34" s="11" t="str">
        <f xml:space="preserve"> HYPERLINK("http://www.unisem.ru/price_link?price_link=00000133894", "Описание")</f>
        <v>Описание</v>
      </c>
      <c r="E34" s="9" t="s">
        <v>5</v>
      </c>
      <c r="F34" s="10"/>
    </row>
    <row r="35" spans="1:6" s="3" customFormat="1" ht="12" customHeight="1" x14ac:dyDescent="0.2">
      <c r="A35" s="8" t="s">
        <v>37</v>
      </c>
      <c r="B35" s="14">
        <v>50</v>
      </c>
      <c r="C35" s="11" t="str">
        <f xml:space="preserve"> HYPERLINK("http://www.unisem.ru/upload/1c-images/semena/biotehnika/tomatblu.jpg?kod=00000061795", "Фото")</f>
        <v>Фото</v>
      </c>
      <c r="D35" s="11" t="str">
        <f xml:space="preserve"> HYPERLINK("http://www.unisem.ru/price_link?price_link=00000061795", "Описание")</f>
        <v>Описание</v>
      </c>
      <c r="E35" s="9" t="s">
        <v>1</v>
      </c>
      <c r="F35" s="10"/>
    </row>
    <row r="36" spans="1:6" s="3" customFormat="1" ht="12" customHeight="1" x14ac:dyDescent="0.2">
      <c r="A36" s="8" t="s">
        <v>38</v>
      </c>
      <c r="B36" s="14">
        <v>70</v>
      </c>
      <c r="C36" s="11" t="str">
        <f xml:space="preserve"> HYPERLINK("http://www.unisem.ru/upload/1c-images/semena/biotehnika/tomatzhigolo.jpg?kod=00000069643", "Фото")</f>
        <v>Фото</v>
      </c>
      <c r="D36" s="11" t="str">
        <f xml:space="preserve"> HYPERLINK("http://www.unisem.ru/price_link?price_link=00000069643", "Описание")</f>
        <v>Описание</v>
      </c>
      <c r="E36" s="9" t="s">
        <v>39</v>
      </c>
      <c r="F36" s="10"/>
    </row>
    <row r="37" spans="1:6" s="3" customFormat="1" ht="12" customHeight="1" x14ac:dyDescent="0.2">
      <c r="A37" s="8" t="s">
        <v>40</v>
      </c>
      <c r="B37" s="14">
        <v>90</v>
      </c>
      <c r="C37" s="9"/>
      <c r="D37" s="11" t="str">
        <f xml:space="preserve"> HYPERLINK("http://www.unisem.ru/price_link?price_link=00000144263", "Описание")</f>
        <v>Описание</v>
      </c>
      <c r="E37" s="9" t="s">
        <v>39</v>
      </c>
      <c r="F37" s="10" t="s">
        <v>13</v>
      </c>
    </row>
    <row r="38" spans="1:6" s="3" customFormat="1" ht="12" customHeight="1" x14ac:dyDescent="0.2">
      <c r="A38" s="8" t="s">
        <v>41</v>
      </c>
      <c r="B38" s="14">
        <v>55</v>
      </c>
      <c r="C38" s="11" t="str">
        <f xml:space="preserve"> HYPERLINK("http://www.unisem.ru/upload/1c-images/semena/biotehnika/tomatindigoroz.jpg?kod=00000061796", "Фото")</f>
        <v>Фото</v>
      </c>
      <c r="D38" s="11" t="str">
        <f xml:space="preserve"> HYPERLINK("http://www.unisem.ru/price_link?price_link=00000061796", "Описание")</f>
        <v>Описание</v>
      </c>
      <c r="E38" s="9" t="s">
        <v>1</v>
      </c>
      <c r="F38" s="10"/>
    </row>
    <row r="39" spans="1:6" s="3" customFormat="1" ht="12" customHeight="1" x14ac:dyDescent="0.2">
      <c r="A39" s="8" t="s">
        <v>42</v>
      </c>
      <c r="B39" s="14">
        <v>55</v>
      </c>
      <c r="C39" s="11" t="str">
        <f xml:space="preserve"> HYPERLINK("http://www.unisem.ru/upload/1c-images/semena/biotehnika/tomatkolivan.jpg?kod=00000061785", "Фото")</f>
        <v>Фото</v>
      </c>
      <c r="D39" s="11" t="str">
        <f xml:space="preserve"> HYPERLINK("http://www.unisem.ru/price_link?price_link=00000061785", "Описание")</f>
        <v>Описание</v>
      </c>
      <c r="E39" s="9" t="s">
        <v>1</v>
      </c>
      <c r="F39" s="10"/>
    </row>
    <row r="40" spans="1:6" s="3" customFormat="1" ht="12" customHeight="1" x14ac:dyDescent="0.2">
      <c r="A40" s="8" t="s">
        <v>43</v>
      </c>
      <c r="B40" s="14">
        <v>70</v>
      </c>
      <c r="C40" s="11" t="str">
        <f xml:space="preserve"> HYPERLINK("http://www.unisem.ru/upload/1c-images/semena/biotehnika/tomatkrasnyugol.jpg?kod=00000087951", "Фото")</f>
        <v>Фото</v>
      </c>
      <c r="D40" s="11" t="str">
        <f xml:space="preserve"> HYPERLINK("http://www.unisem.ru/price_link?price_link=00000087951", "Описание")</f>
        <v>Описание</v>
      </c>
      <c r="E40" s="9" t="s">
        <v>1</v>
      </c>
      <c r="F40" s="10"/>
    </row>
    <row r="41" spans="1:6" s="3" customFormat="1" ht="12" customHeight="1" x14ac:dyDescent="0.2">
      <c r="A41" s="8" t="s">
        <v>44</v>
      </c>
      <c r="B41" s="14">
        <v>50</v>
      </c>
      <c r="C41" s="11" t="str">
        <f xml:space="preserve"> HYPERLINK("http://www.unisem.ru/upload/1c-images/semena/biotehnika/tomatmazarini.jpg?kod=00000017098", "Фото")</f>
        <v>Фото</v>
      </c>
      <c r="D41" s="11" t="str">
        <f xml:space="preserve"> HYPERLINK("http://www.unisem.ru/price_link?price_link=00000017098", "Описание")</f>
        <v>Описание</v>
      </c>
      <c r="E41" s="9" t="s">
        <v>1</v>
      </c>
      <c r="F41" s="10"/>
    </row>
    <row r="42" spans="1:6" s="3" customFormat="1" ht="12" customHeight="1" x14ac:dyDescent="0.2">
      <c r="A42" s="8" t="s">
        <v>45</v>
      </c>
      <c r="B42" s="14">
        <v>150</v>
      </c>
      <c r="C42" s="11" t="str">
        <f xml:space="preserve"> HYPERLINK("http://www.unisem.ru/upload/1c-images/semena/biotehnika/tomatmangodgango.jpg?kod=00000069645", "Фото")</f>
        <v>Фото</v>
      </c>
      <c r="D42" s="11" t="str">
        <f xml:space="preserve"> HYPERLINK("http://www.unisem.ru/price_link?price_link=00000069645", "Описание")</f>
        <v>Описание</v>
      </c>
      <c r="E42" s="9" t="s">
        <v>5</v>
      </c>
      <c r="F42" s="10"/>
    </row>
    <row r="43" spans="1:6" s="3" customFormat="1" ht="12" customHeight="1" x14ac:dyDescent="0.2">
      <c r="A43" s="8" t="s">
        <v>46</v>
      </c>
      <c r="B43" s="14">
        <v>70</v>
      </c>
      <c r="C43" s="11" t="str">
        <f xml:space="preserve"> HYPERLINK("http://www.unisem.ru/upload/1c-images/semena/biotehnika/tomatpalka.jpg?kod=00000061789", "Фото")</f>
        <v>Фото</v>
      </c>
      <c r="D43" s="11" t="str">
        <f xml:space="preserve"> HYPERLINK("http://www.unisem.ru/price_link?price_link=00000061789", "Описание")</f>
        <v>Описание</v>
      </c>
      <c r="E43" s="9" t="s">
        <v>1</v>
      </c>
      <c r="F43" s="10"/>
    </row>
    <row r="44" spans="1:6" s="3" customFormat="1" ht="12" customHeight="1" x14ac:dyDescent="0.2">
      <c r="A44" s="8" t="s">
        <v>47</v>
      </c>
      <c r="B44" s="14">
        <v>50</v>
      </c>
      <c r="C44" s="11" t="str">
        <f xml:space="preserve"> HYPERLINK("http://www.unisem.ru/upload/1c-images/semena/biotehnika/tomatpodsnegnik.jpg?kod=00000017389", "Фото")</f>
        <v>Фото</v>
      </c>
      <c r="D44" s="11" t="str">
        <f xml:space="preserve"> HYPERLINK("http://www.unisem.ru/price_link?price_link=00000017389", "Описание")</f>
        <v>Описание</v>
      </c>
      <c r="E44" s="9" t="s">
        <v>1</v>
      </c>
      <c r="F44" s="10"/>
    </row>
    <row r="45" spans="1:6" s="3" customFormat="1" ht="12" customHeight="1" x14ac:dyDescent="0.2">
      <c r="A45" s="8" t="s">
        <v>48</v>
      </c>
      <c r="B45" s="14">
        <v>55</v>
      </c>
      <c r="C45" s="11" t="str">
        <f xml:space="preserve"> HYPERLINK("http://www.unisem.ru/upload/1c-images/semena/biotehnika/tomatrazvedchik.jpg?kod=00000071121", "Фото")</f>
        <v>Фото</v>
      </c>
      <c r="D45" s="11" t="str">
        <f xml:space="preserve"> HYPERLINK("http://www.unisem.ru/price_link?price_link=00000071121", "Описание")</f>
        <v>Описание</v>
      </c>
      <c r="E45" s="9" t="s">
        <v>1</v>
      </c>
      <c r="F45" s="10"/>
    </row>
    <row r="46" spans="1:6" s="3" customFormat="1" ht="12" customHeight="1" x14ac:dyDescent="0.2">
      <c r="A46" s="8" t="s">
        <v>49</v>
      </c>
      <c r="B46" s="14">
        <v>50</v>
      </c>
      <c r="C46" s="11" t="str">
        <f xml:space="preserve"> HYPERLINK("http://www.unisem.ru/upload/1c-images/semena/biotehnika/tomatroavetrov.jpg?kod=00000017461", "Фото")</f>
        <v>Фото</v>
      </c>
      <c r="D46" s="11" t="str">
        <f xml:space="preserve"> HYPERLINK("http://www.unisem.ru/price_link?price_link=00000017461", "Описание")</f>
        <v>Описание</v>
      </c>
      <c r="E46" s="9" t="s">
        <v>1</v>
      </c>
      <c r="F46" s="10"/>
    </row>
    <row r="47" spans="1:6" s="3" customFormat="1" ht="12" customHeight="1" x14ac:dyDescent="0.2">
      <c r="A47" s="8" t="s">
        <v>50</v>
      </c>
      <c r="B47" s="14">
        <v>35</v>
      </c>
      <c r="C47" s="11" t="str">
        <f xml:space="preserve"> HYPERLINK("http://www.unisem.ru/upload/1c-images/semena/biotehnika/tomatseveryanin.jpg?kod=00000017610", "Фото")</f>
        <v>Фото</v>
      </c>
      <c r="D47" s="11" t="str">
        <f xml:space="preserve"> HYPERLINK("http://www.unisem.ru/price_link?price_link=00000017610", "Описание")</f>
        <v>Описание</v>
      </c>
      <c r="E47" s="9" t="s">
        <v>1</v>
      </c>
      <c r="F47" s="10"/>
    </row>
    <row r="48" spans="1:6" s="3" customFormat="1" ht="12" customHeight="1" x14ac:dyDescent="0.2">
      <c r="A48" s="8" t="s">
        <v>51</v>
      </c>
      <c r="B48" s="14">
        <v>50</v>
      </c>
      <c r="C48" s="11" t="str">
        <f xml:space="preserve"> HYPERLINK("http://www.unisem.ru/upload/1c-images/semena/biotehnika/tomatsnegir.jpg?kod=00000017690", "Фото")</f>
        <v>Фото</v>
      </c>
      <c r="D48" s="11" t="str">
        <f xml:space="preserve"> HYPERLINK("http://www.unisem.ru/price_link?price_link=00000017690", "Описание")</f>
        <v>Описание</v>
      </c>
      <c r="E48" s="9" t="s">
        <v>1</v>
      </c>
      <c r="F48" s="10"/>
    </row>
    <row r="49" spans="1:6" s="3" customFormat="1" ht="12" customHeight="1" x14ac:dyDescent="0.2">
      <c r="A49" s="8" t="s">
        <v>52</v>
      </c>
      <c r="B49" s="14">
        <v>80</v>
      </c>
      <c r="C49" s="11" t="str">
        <f xml:space="preserve"> HYPERLINK("http://www.unisem.ru/upload/1c-images/semena/biotehnika/tomatstripebol.jpg?kod=00000100703", "Фото")</f>
        <v>Фото</v>
      </c>
      <c r="D49" s="11" t="str">
        <f xml:space="preserve"> HYPERLINK("http://www.unisem.ru/price_link?price_link=00000100703", "Описание")</f>
        <v>Описание</v>
      </c>
      <c r="E49" s="9" t="s">
        <v>5</v>
      </c>
      <c r="F49" s="10"/>
    </row>
    <row r="50" spans="1:6" s="3" customFormat="1" ht="12" customHeight="1" x14ac:dyDescent="0.2">
      <c r="A50" s="8" t="s">
        <v>53</v>
      </c>
      <c r="B50" s="14">
        <v>50</v>
      </c>
      <c r="C50" s="11" t="str">
        <f xml:space="preserve"> HYPERLINK("http://www.unisem.ru/upload/1c-images/semena/biotehnika/tomattlakolula.jpg?kod=00000061790", "Фото")</f>
        <v>Фото</v>
      </c>
      <c r="D50" s="11" t="str">
        <f xml:space="preserve"> HYPERLINK("http://www.unisem.ru/price_link?price_link=00000061790", "Описание")</f>
        <v>Описание</v>
      </c>
      <c r="E50" s="9" t="s">
        <v>5</v>
      </c>
      <c r="F50" s="10"/>
    </row>
    <row r="51" spans="1:6" s="3" customFormat="1" ht="12" customHeight="1" x14ac:dyDescent="0.2">
      <c r="A51" s="8" t="s">
        <v>54</v>
      </c>
      <c r="B51" s="14">
        <v>50</v>
      </c>
      <c r="C51" s="11" t="str">
        <f xml:space="preserve"> HYPERLINK("http://www.unisem.ru/upload/1c-images/semena/biotehnika/tomatfinik.jpg?kod=00000117154", "Фото")</f>
        <v>Фото</v>
      </c>
      <c r="D51" s="11" t="str">
        <f xml:space="preserve"> HYPERLINK("http://www.unisem.ru/price_link?price_link=00000117154", "Описание")</f>
        <v>Описание</v>
      </c>
      <c r="E51" s="9" t="s">
        <v>1</v>
      </c>
      <c r="F51" s="10"/>
    </row>
    <row r="52" spans="1:6" s="3" customFormat="1" ht="12" customHeight="1" x14ac:dyDescent="0.2">
      <c r="A52" s="8" t="s">
        <v>55</v>
      </c>
      <c r="B52" s="14">
        <v>90</v>
      </c>
      <c r="C52" s="11" t="str">
        <f xml:space="preserve"> HYPERLINK("http://www.unisem.ru/upload/1c-images/semena/biotehnika/tomatchesnochn.jpg?kod=00000137531", "Фото")</f>
        <v>Фото</v>
      </c>
      <c r="D52" s="11" t="str">
        <f xml:space="preserve"> HYPERLINK("http://www.unisem.ru/price_link?price_link=00000137531", "Описание")</f>
        <v>Описание</v>
      </c>
      <c r="E52" s="9" t="s">
        <v>1</v>
      </c>
      <c r="F52" s="10"/>
    </row>
    <row r="53" spans="1:6" s="3" customFormat="1" ht="12" customHeight="1" x14ac:dyDescent="0.2">
      <c r="A53" s="8" t="s">
        <v>56</v>
      </c>
      <c r="B53" s="14">
        <v>40</v>
      </c>
      <c r="C53" s="11" t="str">
        <f xml:space="preserve"> HYPERLINK("http://www.unisem.ru/upload/1c-images/semena/biotehnika/tomatshuntukskivelikan.jpg?kod=00000017953", "Фото")</f>
        <v>Фото</v>
      </c>
      <c r="D53" s="11" t="str">
        <f xml:space="preserve"> HYPERLINK("http://www.unisem.ru/price_link?price_link=00000017953", "Описание")</f>
        <v>Описание</v>
      </c>
      <c r="E53" s="9" t="s">
        <v>5</v>
      </c>
      <c r="F53" s="10"/>
    </row>
    <row r="54" spans="1:6" s="3" customFormat="1" ht="12" customHeight="1" x14ac:dyDescent="0.2">
      <c r="A54" s="8" t="s">
        <v>57</v>
      </c>
      <c r="B54" s="14">
        <v>40</v>
      </c>
      <c r="C54" s="11" t="str">
        <f xml:space="preserve"> HYPERLINK("http://www.unisem.ru/upload/1c-images/semena/biotehnika/tomatekstremal.jpg?kod=00000032936", "Фото")</f>
        <v>Фото</v>
      </c>
      <c r="D54" s="11" t="str">
        <f xml:space="preserve"> HYPERLINK("http://www.unisem.ru/price_link?price_link=00000032936", "Описание")</f>
        <v>Описание</v>
      </c>
      <c r="E54" s="9" t="s">
        <v>5</v>
      </c>
      <c r="F54" s="10"/>
    </row>
    <row r="55" spans="1:6" s="3" customFormat="1" ht="12" customHeight="1" x14ac:dyDescent="0.2">
      <c r="A55" s="8" t="s">
        <v>58</v>
      </c>
      <c r="B55" s="14">
        <v>50</v>
      </c>
      <c r="C55" s="11" t="str">
        <f xml:space="preserve"> HYPERLINK("http://www.unisem.ru/upload/1c-images/semena/biotehnika/tomatyaponkomnatny.jpg?kod=00000065489", "Фото")</f>
        <v>Фото</v>
      </c>
      <c r="D55" s="11" t="str">
        <f xml:space="preserve"> HYPERLINK("http://www.unisem.ru/price_link?price_link=00000065489", "Описание")</f>
        <v>Описание</v>
      </c>
      <c r="E55" s="9" t="s">
        <v>5</v>
      </c>
      <c r="F55" s="10"/>
    </row>
    <row r="56" spans="1:6" s="3" customFormat="1" ht="12" customHeight="1" x14ac:dyDescent="0.2">
      <c r="A56" s="8" t="s">
        <v>59</v>
      </c>
      <c r="B56" s="14">
        <v>90</v>
      </c>
      <c r="C56" s="11" t="str">
        <f xml:space="preserve"> HYPERLINK("http://www.unisem.ru/upload/1c-images/semena/biotehnika/tomatyapontrufelfiolet.jpg?kod=00000136328", "Фото")</f>
        <v>Фото</v>
      </c>
      <c r="D56" s="11" t="str">
        <f xml:space="preserve"> HYPERLINK("http://www.unisem.ru/price_link?price_link=00000136328", "Описание")</f>
        <v>Описание</v>
      </c>
      <c r="E56" s="9" t="s">
        <v>1</v>
      </c>
      <c r="F56" s="10"/>
    </row>
    <row r="57" spans="1:6" s="3" customFormat="1" ht="12" customHeight="1" x14ac:dyDescent="0.2">
      <c r="A57" s="7" t="s">
        <v>60</v>
      </c>
      <c r="B57" s="13"/>
      <c r="C57" s="6"/>
      <c r="D57" s="6"/>
      <c r="E57" s="6"/>
    </row>
    <row r="58" spans="1:6" s="3" customFormat="1" ht="12" customHeight="1" x14ac:dyDescent="0.2">
      <c r="A58" s="8" t="s">
        <v>61</v>
      </c>
      <c r="B58" s="14">
        <v>85</v>
      </c>
      <c r="C58" s="11" t="str">
        <f xml:space="preserve"> HYPERLINK("http://www.unisem.ru/upload/1c-images/semena/biotehnika/tikvagulyen.jpg?kod=00000122016", "Фото")</f>
        <v>Фото</v>
      </c>
      <c r="D58" s="11" t="str">
        <f xml:space="preserve"> HYPERLINK("http://www.unisem.ru/price_link?price_link=00000122016", "Описание")</f>
        <v>Описание</v>
      </c>
      <c r="E58" s="9" t="s">
        <v>1</v>
      </c>
      <c r="F58" s="10"/>
    </row>
    <row r="59" spans="1:6" s="3" customFormat="1" ht="12" customHeight="1" x14ac:dyDescent="0.2">
      <c r="A59" s="8" t="s">
        <v>62</v>
      </c>
      <c r="B59" s="14">
        <v>50</v>
      </c>
      <c r="C59" s="11" t="str">
        <f xml:space="preserve"> HYPERLINK("http://www.unisem.ru/upload/1c-images/semena/biotehnika/tykva_muskatprovansa.jpg?kod=00000032939", "Фото")</f>
        <v>Фото</v>
      </c>
      <c r="D59" s="11" t="str">
        <f xml:space="preserve"> HYPERLINK("http://www.unisem.ru/price_link?price_link=00000032939", "Описание")</f>
        <v>Описание</v>
      </c>
      <c r="E59" s="9" t="s">
        <v>1</v>
      </c>
      <c r="F59" s="10"/>
    </row>
    <row r="60" spans="1:6" s="3" customFormat="1" ht="12" customHeight="1" x14ac:dyDescent="0.2">
      <c r="A60" s="8" t="s">
        <v>63</v>
      </c>
      <c r="B60" s="14">
        <v>50</v>
      </c>
      <c r="C60" s="11" t="str">
        <f xml:space="preserve"> HYPERLINK("http://www.unisem.ru/upload/1c-images/semena/biotehnika/tikvanakamura.jpg?kod=00000132626", "Фото")</f>
        <v>Фото</v>
      </c>
      <c r="D60" s="11" t="str">
        <f xml:space="preserve"> HYPERLINK("http://www.unisem.ru/price_link?price_link=00000132626", "Описание")</f>
        <v>Описание</v>
      </c>
      <c r="E60" s="9" t="s">
        <v>5</v>
      </c>
      <c r="F60" s="10"/>
    </row>
    <row r="61" spans="1:6" s="3" customFormat="1" ht="12" customHeight="1" x14ac:dyDescent="0.2">
      <c r="A61" s="8" t="s">
        <v>64</v>
      </c>
      <c r="B61" s="14">
        <v>55</v>
      </c>
      <c r="C61" s="11" t="str">
        <f xml:space="preserve"> HYPERLINK("http://www.unisem.ru/upload/1c-images/semena/biotehnika/tykva_orehovoemaslo.jpg?kod=00000032940", "Фото")</f>
        <v>Фото</v>
      </c>
      <c r="D61" s="11" t="str">
        <f xml:space="preserve"> HYPERLINK("http://www.unisem.ru/price_link?price_link=00000032940", "Описание")</f>
        <v>Описание</v>
      </c>
      <c r="E61" s="9" t="s">
        <v>1</v>
      </c>
      <c r="F61" s="10"/>
    </row>
    <row r="62" spans="1:6" s="3" customFormat="1" ht="12" customHeight="1" x14ac:dyDescent="0.2">
      <c r="A62" s="8" t="s">
        <v>65</v>
      </c>
      <c r="B62" s="14">
        <v>50</v>
      </c>
      <c r="C62" s="11" t="str">
        <f xml:space="preserve"> HYPERLINK("http://www.unisem.ru/upload/1c-images/semena/biotehnika/tikvachiosan.jpg?kod=00000132627", "Фото")</f>
        <v>Фото</v>
      </c>
      <c r="D62" s="11" t="str">
        <f xml:space="preserve"> HYPERLINK("http://www.unisem.ru/price_link?price_link=00000132627", "Описание")</f>
        <v>Описание</v>
      </c>
      <c r="E62" s="9" t="s">
        <v>5</v>
      </c>
      <c r="F62" s="10"/>
    </row>
    <row r="63" spans="1:6" s="3" customFormat="1" ht="12" customHeight="1" x14ac:dyDescent="0.2">
      <c r="A63" s="5" t="s">
        <v>66</v>
      </c>
      <c r="B63" s="12"/>
      <c r="C63" s="4"/>
      <c r="D63" s="4"/>
      <c r="E63" s="4"/>
    </row>
    <row r="64" spans="1:6" s="3" customFormat="1" ht="12" customHeight="1" x14ac:dyDescent="0.2">
      <c r="A64" s="7" t="s">
        <v>67</v>
      </c>
      <c r="B64" s="13"/>
      <c r="C64" s="6"/>
      <c r="D64" s="6"/>
      <c r="E64" s="6"/>
    </row>
    <row r="65" spans="1:6" s="3" customFormat="1" ht="12" customHeight="1" x14ac:dyDescent="0.2">
      <c r="A65" s="8" t="s">
        <v>68</v>
      </c>
      <c r="B65" s="14">
        <v>100</v>
      </c>
      <c r="C65" s="11" t="str">
        <f xml:space="preserve"> HYPERLINK("http://www.unisem.ru/upload/1c-images/semena/biotehnika/bokarneya.jpg?kod=00000133895", "Фото")</f>
        <v>Фото</v>
      </c>
      <c r="D65" s="11" t="str">
        <f xml:space="preserve"> HYPERLINK("http://www.unisem.ru/price_link?price_link=00000133895", "Описание")</f>
        <v>Описание</v>
      </c>
      <c r="E65" s="9" t="s">
        <v>1</v>
      </c>
      <c r="F65" s="10"/>
    </row>
    <row r="66" spans="1:6" s="3" customFormat="1" ht="12" customHeight="1" x14ac:dyDescent="0.2">
      <c r="A66" s="8" t="s">
        <v>69</v>
      </c>
      <c r="B66" s="14">
        <v>200</v>
      </c>
      <c r="C66" s="11" t="str">
        <f xml:space="preserve"> HYPERLINK("http://www.unisem.ru/upload/1c-images/semena/biotehnika/gerbera_kolorblum_elo_dark_aj.jpg?kod=00000100716", "Фото")</f>
        <v>Фото</v>
      </c>
      <c r="D66" s="11" t="str">
        <f xml:space="preserve"> HYPERLINK("http://www.unisem.ru/price_link?price_link=00000100716", "Описание")</f>
        <v>Описание</v>
      </c>
      <c r="E66" s="9" t="s">
        <v>70</v>
      </c>
      <c r="F66" s="10"/>
    </row>
    <row r="67" spans="1:6" s="3" customFormat="1" ht="12" customHeight="1" x14ac:dyDescent="0.2">
      <c r="A67" s="8" t="s">
        <v>71</v>
      </c>
      <c r="B67" s="14">
        <v>200</v>
      </c>
      <c r="C67" s="11" t="str">
        <f xml:space="preserve"> HYPERLINK("http://www.unisem.ru/upload/1c-images/semena/biotehnika/gerbera_kolorblum_cherri_lajt_aj.jpg?kod=00000100717", "Фото")</f>
        <v>Фото</v>
      </c>
      <c r="D67" s="11" t="str">
        <f xml:space="preserve"> HYPERLINK("http://www.unisem.ru/price_link?price_link=00000100717", "Описание")</f>
        <v>Описание</v>
      </c>
      <c r="E67" s="9" t="s">
        <v>5</v>
      </c>
      <c r="F67" s="10"/>
    </row>
    <row r="68" spans="1:6" s="3" customFormat="1" ht="12" customHeight="1" x14ac:dyDescent="0.2">
      <c r="A68" s="8" t="s">
        <v>72</v>
      </c>
      <c r="B68" s="14">
        <v>200</v>
      </c>
      <c r="C68" s="11" t="str">
        <f xml:space="preserve"> HYPERLINK("http://www.unisem.ru/upload/1c-images/semena/biotehnika/gerberamegarevolushionvitlitai.jpg?kod=00000111741", "Фото")</f>
        <v>Фото</v>
      </c>
      <c r="D68" s="11" t="str">
        <f xml:space="preserve"> HYPERLINK("http://www.unisem.ru/price_link?price_link=00000111741", "Описание")</f>
        <v>Описание</v>
      </c>
      <c r="E68" s="9" t="s">
        <v>5</v>
      </c>
      <c r="F68" s="10"/>
    </row>
    <row r="69" spans="1:6" s="3" customFormat="1" ht="12" customHeight="1" x14ac:dyDescent="0.2">
      <c r="A69" s="8" t="s">
        <v>73</v>
      </c>
      <c r="B69" s="14">
        <v>200</v>
      </c>
      <c r="C69" s="11" t="str">
        <f xml:space="preserve"> HYPERLINK("http://www.unisem.ru/upload/1c-images/semena/biotehnika/gerberamegarevolushionorangdurkai.jpg?kod=00000111742", "Фото")</f>
        <v>Фото</v>
      </c>
      <c r="D69" s="11" t="str">
        <f xml:space="preserve"> HYPERLINK("http://www.unisem.ru/price_link?price_link=00000111742", "Описание")</f>
        <v>Описание</v>
      </c>
      <c r="E69" s="9" t="s">
        <v>70</v>
      </c>
      <c r="F69" s="10"/>
    </row>
    <row r="70" spans="1:6" s="3" customFormat="1" ht="12" customHeight="1" x14ac:dyDescent="0.2">
      <c r="A70" s="8" t="s">
        <v>74</v>
      </c>
      <c r="B70" s="14">
        <v>200</v>
      </c>
      <c r="C70" s="11" t="str">
        <f xml:space="preserve"> HYPERLINK("http://www.unisem.ru/upload/1c-images/semena/biotehnika/gerberamegarevolushionrozliteai.jpg?kod=00000111743", "Фото")</f>
        <v>Фото</v>
      </c>
      <c r="D70" s="11" t="str">
        <f xml:space="preserve"> HYPERLINK("http://www.unisem.ru/price_link?price_link=00000111743", "Описание")</f>
        <v>Описание</v>
      </c>
      <c r="E70" s="9" t="s">
        <v>70</v>
      </c>
      <c r="F70" s="10"/>
    </row>
    <row r="71" spans="1:6" s="3" customFormat="1" ht="12" customHeight="1" x14ac:dyDescent="0.2">
      <c r="A71" s="8" t="s">
        <v>75</v>
      </c>
      <c r="B71" s="14">
        <v>100</v>
      </c>
      <c r="C71" s="11" t="str">
        <f xml:space="preserve"> HYPERLINK("http://www.unisem.ru/upload/1c-images/semena/biotehnika/granatnano.jpg?kod=00000095991", "Фото")</f>
        <v>Фото</v>
      </c>
      <c r="D71" s="11" t="str">
        <f xml:space="preserve"> HYPERLINK("http://www.unisem.ru/price_link?price_link=00000095991", "Описание")</f>
        <v>Описание</v>
      </c>
      <c r="E71" s="9" t="s">
        <v>1</v>
      </c>
      <c r="F71" s="10"/>
    </row>
    <row r="72" spans="1:6" s="3" customFormat="1" ht="12" customHeight="1" x14ac:dyDescent="0.2">
      <c r="A72" s="8" t="s">
        <v>76</v>
      </c>
      <c r="B72" s="14">
        <v>120</v>
      </c>
      <c r="C72" s="11" t="str">
        <f xml:space="preserve"> HYPERLINK("http://www.unisem.ru/upload/1c-images/semena/biotehnika/dracenadrako.jpg?kod=00000132644", "Фото")</f>
        <v>Фото</v>
      </c>
      <c r="D72" s="11" t="str">
        <f xml:space="preserve"> HYPERLINK("http://www.unisem.ru/price_link?price_link=00000132644", "Описание")</f>
        <v>Описание</v>
      </c>
      <c r="E72" s="9" t="s">
        <v>5</v>
      </c>
      <c r="F72" s="10"/>
    </row>
    <row r="73" spans="1:6" s="3" customFormat="1" ht="12" customHeight="1" x14ac:dyDescent="0.2">
      <c r="A73" s="8" t="s">
        <v>77</v>
      </c>
      <c r="B73" s="14">
        <v>100</v>
      </c>
      <c r="C73" s="11" t="str">
        <f xml:space="preserve"> HYPERLINK("http://www.unisem.ru/upload/1c-images/semena/biotehnika/kaktusy.jpg?kod=00000132645", "Фото")</f>
        <v>Фото</v>
      </c>
      <c r="D73" s="11" t="str">
        <f xml:space="preserve"> HYPERLINK("http://www.unisem.ru/price_link?price_link=00000132645", "Описание")</f>
        <v>Описание</v>
      </c>
      <c r="E73" s="9" t="s">
        <v>5</v>
      </c>
      <c r="F73" s="10"/>
    </row>
    <row r="74" spans="1:6" s="3" customFormat="1" ht="12" customHeight="1" x14ac:dyDescent="0.2">
      <c r="A74" s="8" t="s">
        <v>78</v>
      </c>
      <c r="B74" s="14">
        <v>120</v>
      </c>
      <c r="C74" s="11" t="str">
        <f xml:space="preserve"> HYPERLINK("http://www.unisem.ru/upload/1c-images/semena/biotehnika/katarantusparadaizaprikot.jpg?kod=00000141090", "Фото")</f>
        <v>Фото</v>
      </c>
      <c r="D74" s="11" t="str">
        <f xml:space="preserve"> HYPERLINK("http://www.unisem.ru/price_link?price_link=00000141090", "Описание")</f>
        <v>Описание</v>
      </c>
      <c r="E74" s="9" t="s">
        <v>5</v>
      </c>
      <c r="F74" s="10"/>
    </row>
    <row r="75" spans="1:6" s="3" customFormat="1" ht="12" customHeight="1" x14ac:dyDescent="0.2">
      <c r="A75" s="8" t="s">
        <v>79</v>
      </c>
      <c r="B75" s="14">
        <v>120</v>
      </c>
      <c r="C75" s="11" t="str">
        <f xml:space="preserve"> HYPERLINK("http://www.unisem.ru/upload/1c-images/semena/biotehnika/katarantusparadaizvit.jpg?kod=00000141091", "Фото")</f>
        <v>Фото</v>
      </c>
      <c r="D75" s="11" t="str">
        <f xml:space="preserve"> HYPERLINK("http://www.unisem.ru/price_link?price_link=00000141091", "Описание")</f>
        <v>Описание</v>
      </c>
      <c r="E75" s="9" t="s">
        <v>5</v>
      </c>
      <c r="F75" s="10"/>
    </row>
    <row r="76" spans="1:6" s="3" customFormat="1" ht="12" customHeight="1" x14ac:dyDescent="0.2">
      <c r="A76" s="8" t="s">
        <v>80</v>
      </c>
      <c r="B76" s="14">
        <v>120</v>
      </c>
      <c r="C76" s="11" t="str">
        <f xml:space="preserve"> HYPERLINK("http://www.unisem.ru/upload/1c-images/semena/biotehnika/katarantusparadaizviolet.jpg?kod=00000141092", "Фото")</f>
        <v>Фото</v>
      </c>
      <c r="D76" s="11" t="str">
        <f xml:space="preserve"> HYPERLINK("http://www.unisem.ru/price_link?price_link=00000141092", "Описание")</f>
        <v>Описание</v>
      </c>
      <c r="E76" s="9" t="s">
        <v>5</v>
      </c>
      <c r="F76" s="10"/>
    </row>
    <row r="77" spans="1:6" s="3" customFormat="1" ht="12" customHeight="1" x14ac:dyDescent="0.2">
      <c r="A77" s="8" t="s">
        <v>81</v>
      </c>
      <c r="B77" s="14">
        <v>120</v>
      </c>
      <c r="C77" s="11" t="str">
        <f xml:space="preserve"> HYPERLINK("http://www.unisem.ru/upload/1c-images/semena/biotehnika/katarantusparadaizpink.jpg?kod=00000141094", "Фото")</f>
        <v>Фото</v>
      </c>
      <c r="D77" s="11" t="str">
        <f xml:space="preserve"> HYPERLINK("http://www.unisem.ru/price_link?price_link=00000141094", "Описание")</f>
        <v>Описание</v>
      </c>
      <c r="E77" s="9" t="s">
        <v>5</v>
      </c>
      <c r="F77" s="10"/>
    </row>
    <row r="78" spans="1:6" s="3" customFormat="1" ht="12" customHeight="1" x14ac:dyDescent="0.2">
      <c r="A78" s="8" t="s">
        <v>82</v>
      </c>
      <c r="B78" s="14">
        <v>105</v>
      </c>
      <c r="C78" s="11" t="str">
        <f xml:space="preserve"> HYPERLINK("http://www.unisem.ru/upload/1c-images/semena/biotehnika/katarantustatupapaya.jpg?kod=00000088913", "Фото")</f>
        <v>Фото</v>
      </c>
      <c r="D78" s="11" t="str">
        <f xml:space="preserve"> HYPERLINK("http://www.unisem.ru/price_link?price_link=00000088913", "Описание")</f>
        <v>Описание</v>
      </c>
      <c r="E78" s="9" t="s">
        <v>1</v>
      </c>
      <c r="F78" s="10"/>
    </row>
    <row r="79" spans="1:6" s="3" customFormat="1" ht="12" customHeight="1" x14ac:dyDescent="0.2">
      <c r="A79" s="8" t="s">
        <v>83</v>
      </c>
      <c r="B79" s="14">
        <v>105</v>
      </c>
      <c r="C79" s="11" t="str">
        <f xml:space="preserve"> HYPERLINK("http://www.unisem.ru/upload/1c-images/semena/biotehnika/katarantustaturaspberry.jpg?kod=00000088914", "Фото")</f>
        <v>Фото</v>
      </c>
      <c r="D79" s="11" t="str">
        <f xml:space="preserve"> HYPERLINK("http://www.unisem.ru/price_link?price_link=00000088914", "Описание")</f>
        <v>Описание</v>
      </c>
      <c r="E79" s="9" t="s">
        <v>1</v>
      </c>
      <c r="F79" s="10"/>
    </row>
    <row r="80" spans="1:6" s="3" customFormat="1" ht="12" customHeight="1" x14ac:dyDescent="0.2">
      <c r="A80" s="8" t="s">
        <v>84</v>
      </c>
      <c r="B80" s="14">
        <v>50</v>
      </c>
      <c r="C80" s="11" t="str">
        <f xml:space="preserve"> HYPERLINK("http://www.unisem.ru/upload/1c-images/semena/biotehnika/koleusfaerveielo.jpg?kod=00000141096", "Фото")</f>
        <v>Фото</v>
      </c>
      <c r="D80" s="11" t="str">
        <f xml:space="preserve"> HYPERLINK("http://www.unisem.ru/price_link?price_link=00000141096", "Описание")</f>
        <v>Описание</v>
      </c>
      <c r="E80" s="9" t="s">
        <v>1</v>
      </c>
      <c r="F80" s="10"/>
    </row>
    <row r="81" spans="1:6" s="3" customFormat="1" ht="12" customHeight="1" x14ac:dyDescent="0.2">
      <c r="A81" s="8" t="s">
        <v>85</v>
      </c>
      <c r="B81" s="14">
        <v>50</v>
      </c>
      <c r="C81" s="11" t="str">
        <f xml:space="preserve"> HYPERLINK("http://www.unisem.ru/upload/1c-images/semena/biotehnika/koleusfaerveimozaik.jpg?kod=00000141098", "Фото")</f>
        <v>Фото</v>
      </c>
      <c r="D81" s="11" t="str">
        <f xml:space="preserve"> HYPERLINK("http://www.unisem.ru/price_link?price_link=00000141098", "Описание")</f>
        <v>Описание</v>
      </c>
      <c r="E81" s="9" t="s">
        <v>1</v>
      </c>
      <c r="F81" s="10"/>
    </row>
    <row r="82" spans="1:6" s="3" customFormat="1" ht="12" customHeight="1" x14ac:dyDescent="0.2">
      <c r="A82" s="8" t="s">
        <v>86</v>
      </c>
      <c r="B82" s="14">
        <v>50</v>
      </c>
      <c r="C82" s="11" t="str">
        <f xml:space="preserve"> HYPERLINK("http://www.unisem.ru/upload/1c-images/semena/biotehnika/koleusfaerveiredvelvet.jpg?kod=00000141099", "Фото")</f>
        <v>Фото</v>
      </c>
      <c r="D82" s="11" t="str">
        <f xml:space="preserve"> HYPERLINK("http://www.unisem.ru/price_link?price_link=00000141099", "Описание")</f>
        <v>Описание</v>
      </c>
      <c r="E82" s="9" t="s">
        <v>1</v>
      </c>
      <c r="F82" s="10"/>
    </row>
    <row r="83" spans="1:6" s="3" customFormat="1" ht="12" customHeight="1" x14ac:dyDescent="0.2">
      <c r="A83" s="8" t="s">
        <v>87</v>
      </c>
      <c r="B83" s="14">
        <v>50</v>
      </c>
      <c r="C83" s="11" t="str">
        <f xml:space="preserve"> HYPERLINK("http://www.unisem.ru/upload/1c-images/semena/biotehnika/koleusfaerveiredroz.jpg?kod=00000141100", "Фото")</f>
        <v>Фото</v>
      </c>
      <c r="D83" s="11" t="str">
        <f xml:space="preserve"> HYPERLINK("http://www.unisem.ru/price_link?price_link=00000141100", "Описание")</f>
        <v>Описание</v>
      </c>
      <c r="E83" s="9" t="s">
        <v>1</v>
      </c>
      <c r="F83" s="10"/>
    </row>
    <row r="84" spans="1:6" s="3" customFormat="1" ht="12" customHeight="1" x14ac:dyDescent="0.2">
      <c r="A84" s="8" t="s">
        <v>88</v>
      </c>
      <c r="B84" s="14">
        <v>125</v>
      </c>
      <c r="C84" s="11" t="str">
        <f xml:space="preserve"> HYPERLINK("http://www.unisem.ru/upload/1c-images/semena/biotehnika/pelargonyabullzailitepink.jpg?kod=00000096004", "Фото")</f>
        <v>Фото</v>
      </c>
      <c r="D84" s="11" t="str">
        <f xml:space="preserve"> HYPERLINK("http://www.unisem.ru/price_link?price_link=00000096004", "Описание")</f>
        <v>Описание</v>
      </c>
      <c r="E84" s="9" t="s">
        <v>1</v>
      </c>
      <c r="F84" s="10"/>
    </row>
    <row r="85" spans="1:6" s="3" customFormat="1" ht="12" customHeight="1" x14ac:dyDescent="0.2">
      <c r="A85" s="8" t="s">
        <v>89</v>
      </c>
      <c r="B85" s="14">
        <v>125</v>
      </c>
      <c r="C85" s="11" t="str">
        <f xml:space="preserve"> HYPERLINK("http://www.unisem.ru/upload/1c-images/semena/biotehnika/26.jpg?kod=00000096005", "Фото")</f>
        <v>Фото</v>
      </c>
      <c r="D85" s="11" t="str">
        <f xml:space="preserve"> HYPERLINK("http://www.unisem.ru/price_link?price_link=00000096005", "Описание")</f>
        <v>Описание</v>
      </c>
      <c r="E85" s="9" t="s">
        <v>5</v>
      </c>
      <c r="F85" s="10"/>
    </row>
    <row r="86" spans="1:6" s="3" customFormat="1" ht="12" customHeight="1" x14ac:dyDescent="0.2">
      <c r="A86" s="8" t="s">
        <v>90</v>
      </c>
      <c r="B86" s="14">
        <v>125</v>
      </c>
      <c r="C86" s="11" t="str">
        <f xml:space="preserve"> HYPERLINK("http://www.unisem.ru/upload/1c-images/semena/biotehnika/27.jpg?kod=00000096006", "Фото")</f>
        <v>Фото</v>
      </c>
      <c r="D86" s="11" t="str">
        <f xml:space="preserve"> HYPERLINK("http://www.unisem.ru/price_link?price_link=00000096006", "Описание")</f>
        <v>Описание</v>
      </c>
      <c r="E86" s="9" t="s">
        <v>5</v>
      </c>
      <c r="F86" s="10"/>
    </row>
    <row r="87" spans="1:6" s="3" customFormat="1" ht="12" customHeight="1" x14ac:dyDescent="0.2">
      <c r="A87" s="8" t="s">
        <v>91</v>
      </c>
      <c r="B87" s="14">
        <v>125</v>
      </c>
      <c r="C87" s="11" t="str">
        <f xml:space="preserve"> HYPERLINK("http://www.unisem.ru/upload/1c-images/semena/biotehnika/pelargoniya_bullz_aj_skarlet.jpg?kod=00000096007", "Фото")</f>
        <v>Фото</v>
      </c>
      <c r="D87" s="11" t="str">
        <f xml:space="preserve"> HYPERLINK("http://www.unisem.ru/price_link?price_link=00000096007", "Описание")</f>
        <v>Описание</v>
      </c>
      <c r="E87" s="9" t="s">
        <v>5</v>
      </c>
      <c r="F87" s="10"/>
    </row>
    <row r="88" spans="1:6" s="3" customFormat="1" ht="12" customHeight="1" x14ac:dyDescent="0.2">
      <c r="A88" s="8" t="s">
        <v>92</v>
      </c>
      <c r="B88" s="14">
        <v>200</v>
      </c>
      <c r="C88" s="11" t="str">
        <f xml:space="preserve"> HYPERLINK("http://www.unisem.ru/upload/1c-images/semena/biotehnika/29.jpg?kod=00000096012", "Фото")</f>
        <v>Фото</v>
      </c>
      <c r="D88" s="11" t="str">
        <f xml:space="preserve"> HYPERLINK("http://www.unisem.ru/price_link?price_link=00000096012", "Описание")</f>
        <v>Описание</v>
      </c>
      <c r="E88" s="9" t="s">
        <v>5</v>
      </c>
      <c r="F88" s="10"/>
    </row>
    <row r="89" spans="1:6" s="3" customFormat="1" ht="12" customHeight="1" x14ac:dyDescent="0.2">
      <c r="A89" s="8" t="s">
        <v>93</v>
      </c>
      <c r="B89" s="14">
        <v>200</v>
      </c>
      <c r="C89" s="11" t="str">
        <f xml:space="preserve"> HYPERLINK("http://www.unisem.ru/upload/1c-images/semena/biotehnika/30.jpg?kod=00000096011", "Фото")</f>
        <v>Фото</v>
      </c>
      <c r="D89" s="11" t="str">
        <f xml:space="preserve"> HYPERLINK("http://www.unisem.ru/price_link?price_link=00000096011", "Описание")</f>
        <v>Описание</v>
      </c>
      <c r="E89" s="9" t="s">
        <v>5</v>
      </c>
      <c r="F89" s="10"/>
    </row>
    <row r="90" spans="1:6" s="3" customFormat="1" ht="12" customHeight="1" x14ac:dyDescent="0.2">
      <c r="A90" s="8" t="s">
        <v>94</v>
      </c>
      <c r="B90" s="14">
        <v>200</v>
      </c>
      <c r="C90" s="11" t="str">
        <f xml:space="preserve"> HYPERLINK("http://www.unisem.ru/upload/1c-images/semena/biotehnika/31.jpg?kod=00000096013", "Фото")</f>
        <v>Фото</v>
      </c>
      <c r="D90" s="11" t="str">
        <f xml:space="preserve"> HYPERLINK("http://www.unisem.ru/price_link?price_link=00000096013", "Описание")</f>
        <v>Описание</v>
      </c>
      <c r="E90" s="9" t="s">
        <v>1</v>
      </c>
      <c r="F90" s="10"/>
    </row>
    <row r="91" spans="1:6" s="3" customFormat="1" ht="12" customHeight="1" x14ac:dyDescent="0.2">
      <c r="A91" s="8" t="s">
        <v>95</v>
      </c>
      <c r="B91" s="14">
        <v>100</v>
      </c>
      <c r="C91" s="11" t="str">
        <f xml:space="preserve"> HYPERLINK("http://www.unisem.ru/upload/1c-images/semena/biotehnika/33.jpg?kod=00000096598", "Фото")</f>
        <v>Фото</v>
      </c>
      <c r="D91" s="11" t="str">
        <f xml:space="preserve"> HYPERLINK("http://www.unisem.ru/price_link?price_link=00000096598", "Описание")</f>
        <v>Описание</v>
      </c>
      <c r="E91" s="9" t="s">
        <v>1</v>
      </c>
      <c r="F91" s="10"/>
    </row>
    <row r="92" spans="1:6" s="3" customFormat="1" ht="12" customHeight="1" x14ac:dyDescent="0.2">
      <c r="A92" s="8" t="s">
        <v>96</v>
      </c>
      <c r="B92" s="14">
        <v>100</v>
      </c>
      <c r="C92" s="11" t="str">
        <f xml:space="preserve"> HYPERLINK("http://www.unisem.ru/upload/1c-images/semena/biotehnika/32.jpg?kod=00000096014", "Фото")</f>
        <v>Фото</v>
      </c>
      <c r="D92" s="11" t="str">
        <f xml:space="preserve"> HYPERLINK("http://www.unisem.ru/price_link?price_link=00000096014", "Описание")</f>
        <v>Описание</v>
      </c>
      <c r="E92" s="9" t="s">
        <v>5</v>
      </c>
      <c r="F92" s="10"/>
    </row>
    <row r="93" spans="1:6" s="3" customFormat="1" ht="12" customHeight="1" x14ac:dyDescent="0.2">
      <c r="A93" s="8" t="s">
        <v>97</v>
      </c>
      <c r="B93" s="14">
        <v>100</v>
      </c>
      <c r="C93" s="11" t="str">
        <f xml:space="preserve"> HYPERLINK("http://www.unisem.ru/upload/1c-images/semena/biotehnika/34.jpg?kod=00000096016", "Фото")</f>
        <v>Фото</v>
      </c>
      <c r="D93" s="11" t="str">
        <f xml:space="preserve"> HYPERLINK("http://www.unisem.ru/price_link?price_link=00000096016", "Описание")</f>
        <v>Описание</v>
      </c>
      <c r="E93" s="9" t="s">
        <v>1</v>
      </c>
      <c r="F93" s="10"/>
    </row>
    <row r="94" spans="1:6" s="3" customFormat="1" ht="12" customHeight="1" x14ac:dyDescent="0.2">
      <c r="A94" s="8" t="s">
        <v>98</v>
      </c>
      <c r="B94" s="14">
        <v>125</v>
      </c>
      <c r="C94" s="11" t="str">
        <f xml:space="preserve"> HYPERLINK("http://www.unisem.ru/upload/1c-images/semena/biotehnika/pelargonyamultyblumvite.jpg?kod=00000087954", "Фото")</f>
        <v>Фото</v>
      </c>
      <c r="D94" s="11" t="str">
        <f xml:space="preserve"> HYPERLINK("http://www.unisem.ru/price_link?price_link=00000087954", "Описание")</f>
        <v>Описание</v>
      </c>
      <c r="E94" s="9" t="s">
        <v>5</v>
      </c>
      <c r="F94" s="10"/>
    </row>
    <row r="95" spans="1:6" s="3" customFormat="1" ht="12" customHeight="1" x14ac:dyDescent="0.2">
      <c r="A95" s="8" t="s">
        <v>99</v>
      </c>
      <c r="B95" s="14">
        <v>125</v>
      </c>
      <c r="C95" s="11" t="str">
        <f xml:space="preserve"> HYPERLINK("http://www.unisem.ru/upload/1c-images/semena/biotehnika/pelargonyamultyblumlavender.jpg?kod=00000087955", "Фото")</f>
        <v>Фото</v>
      </c>
      <c r="D95" s="11" t="str">
        <f xml:space="preserve"> HYPERLINK("http://www.unisem.ru/price_link?price_link=00000087955", "Описание")</f>
        <v>Описание</v>
      </c>
      <c r="E95" s="9" t="s">
        <v>1</v>
      </c>
      <c r="F95" s="10"/>
    </row>
    <row r="96" spans="1:6" s="3" customFormat="1" ht="12" customHeight="1" x14ac:dyDescent="0.2">
      <c r="A96" s="8" t="s">
        <v>100</v>
      </c>
      <c r="B96" s="14">
        <v>125</v>
      </c>
      <c r="C96" s="11" t="str">
        <f xml:space="preserve"> HYPERLINK("http://www.unisem.ru/upload/1c-images/semena/biotehnika/pelargonyamultyblumpink.jpg?kod=00000087956", "Фото")</f>
        <v>Фото</v>
      </c>
      <c r="D96" s="11" t="str">
        <f xml:space="preserve"> HYPERLINK("http://www.unisem.ru/price_link?price_link=00000087956", "Описание")</f>
        <v>Описание</v>
      </c>
      <c r="E96" s="9" t="s">
        <v>1</v>
      </c>
      <c r="F96" s="10"/>
    </row>
    <row r="97" spans="1:6" s="3" customFormat="1" ht="12" customHeight="1" x14ac:dyDescent="0.2">
      <c r="A97" s="8" t="s">
        <v>101</v>
      </c>
      <c r="B97" s="14">
        <v>145</v>
      </c>
      <c r="C97" s="11" t="str">
        <f xml:space="preserve"> HYPERLINK("http://www.unisem.ru/upload/1c-images/semena/biotehnika/pelargoniya_karlikovaya_nano_vajt.jpg?kod=00000100718", "Фото")</f>
        <v>Фото</v>
      </c>
      <c r="D97" s="11" t="str">
        <f xml:space="preserve"> HYPERLINK("http://www.unisem.ru/price_link?price_link=00000100718", "Описание")</f>
        <v>Описание</v>
      </c>
      <c r="E97" s="9" t="s">
        <v>1</v>
      </c>
      <c r="F97" s="10"/>
    </row>
    <row r="98" spans="1:6" s="3" customFormat="1" ht="12" customHeight="1" x14ac:dyDescent="0.2">
      <c r="A98" s="8" t="s">
        <v>102</v>
      </c>
      <c r="B98" s="14">
        <v>145</v>
      </c>
      <c r="C98" s="11" t="str">
        <f xml:space="preserve"> HYPERLINK("http://www.unisem.ru/upload/1c-images/semena/biotehnika/pelargonyananoviolet.jpg?kod=00000110204", "Фото")</f>
        <v>Фото</v>
      </c>
      <c r="D98" s="11" t="str">
        <f xml:space="preserve"> HYPERLINK("http://www.unisem.ru/price_link?price_link=00000110204", "Описание")</f>
        <v>Описание</v>
      </c>
      <c r="E98" s="9" t="s">
        <v>1</v>
      </c>
      <c r="F98" s="10"/>
    </row>
    <row r="99" spans="1:6" s="3" customFormat="1" ht="12" customHeight="1" x14ac:dyDescent="0.2">
      <c r="A99" s="8" t="s">
        <v>103</v>
      </c>
      <c r="B99" s="14">
        <v>145</v>
      </c>
      <c r="C99" s="11" t="str">
        <f xml:space="preserve"> HYPERLINK("http://www.unisem.ru/upload/1c-images/semena/biotehnika/pelargonyanano.jpg?kod=00000065490", "Фото")</f>
        <v>Фото</v>
      </c>
      <c r="D99" s="11" t="str">
        <f xml:space="preserve"> HYPERLINK("http://www.unisem.ru/price_link?price_link=00000065490", "Описание")</f>
        <v>Описание</v>
      </c>
      <c r="E99" s="9" t="s">
        <v>1</v>
      </c>
      <c r="F99" s="10"/>
    </row>
    <row r="100" spans="1:6" s="3" customFormat="1" ht="12" customHeight="1" x14ac:dyDescent="0.2">
      <c r="A100" s="8" t="s">
        <v>104</v>
      </c>
      <c r="B100" s="14">
        <v>145</v>
      </c>
      <c r="C100" s="11" t="str">
        <f xml:space="preserve"> HYPERLINK("http://www.unisem.ru/upload/1c-images/semena/biotehnika/Pelargonia_nanopink.jpg?kod=00000100719", "Фото")</f>
        <v>Фото</v>
      </c>
      <c r="D100" s="11" t="str">
        <f xml:space="preserve"> HYPERLINK("http://www.unisem.ru/price_link?price_link=00000100719", "Описание")</f>
        <v>Описание</v>
      </c>
      <c r="E100" s="9" t="s">
        <v>1</v>
      </c>
      <c r="F100" s="10"/>
    </row>
    <row r="101" spans="1:6" s="3" customFormat="1" ht="12" customHeight="1" x14ac:dyDescent="0.2">
      <c r="A101" s="8" t="s">
        <v>105</v>
      </c>
      <c r="B101" s="14">
        <v>145</v>
      </c>
      <c r="C101" s="11" t="str">
        <f xml:space="preserve"> HYPERLINK("http://www.unisem.ru/upload/1c-images/semena/biotehnika/pelargonyananored.jpg?kod=00000110205", "Фото")</f>
        <v>Фото</v>
      </c>
      <c r="D101" s="11" t="str">
        <f xml:space="preserve"> HYPERLINK("http://www.unisem.ru/price_link?price_link=00000110205", "Описание")</f>
        <v>Описание</v>
      </c>
      <c r="E101" s="9" t="s">
        <v>1</v>
      </c>
      <c r="F101" s="10"/>
    </row>
    <row r="102" spans="1:6" s="3" customFormat="1" ht="12" customHeight="1" x14ac:dyDescent="0.2">
      <c r="A102" s="8" t="s">
        <v>106</v>
      </c>
      <c r="B102" s="14">
        <v>145</v>
      </c>
      <c r="C102" s="11" t="str">
        <f xml:space="preserve"> HYPERLINK("http://www.unisem.ru/upload/1c-images/semena/biotehnika/pelargoniya_nano_skarlet_bikolor.jpg?kod=00000100721", "Фото")</f>
        <v>Фото</v>
      </c>
      <c r="D102" s="11" t="str">
        <f xml:space="preserve"> HYPERLINK("http://www.unisem.ru/price_link?price_link=00000100721", "Описание")</f>
        <v>Описание</v>
      </c>
      <c r="E102" s="9" t="s">
        <v>1</v>
      </c>
      <c r="F102" s="10"/>
    </row>
    <row r="103" spans="1:6" s="3" customFormat="1" ht="12" customHeight="1" x14ac:dyDescent="0.2">
      <c r="A103" s="8" t="s">
        <v>107</v>
      </c>
      <c r="B103" s="14">
        <v>145</v>
      </c>
      <c r="C103" s="11" t="str">
        <f xml:space="preserve"> HYPERLINK("http://www.unisem.ru/upload/1c-images/semena/biotehnika/pelargoniya_nano_eplblossom.jpg?kod=00000100722", "Фото")</f>
        <v>Фото</v>
      </c>
      <c r="D103" s="11" t="str">
        <f xml:space="preserve"> HYPERLINK("http://www.unisem.ru/price_link?price_link=00000100722", "Описание")</f>
        <v>Описание</v>
      </c>
      <c r="E103" s="9" t="s">
        <v>1</v>
      </c>
      <c r="F103" s="10"/>
    </row>
    <row r="104" spans="1:6" s="3" customFormat="1" ht="12" customHeight="1" x14ac:dyDescent="0.2">
      <c r="A104" s="8" t="s">
        <v>108</v>
      </c>
      <c r="B104" s="14">
        <v>200</v>
      </c>
      <c r="C104" s="11" t="str">
        <f xml:space="preserve"> HYPERLINK("http://www.unisem.ru/upload/1c-images/semena/biotehnika/pelargoniya_ampelnaya_rich_aut_lajt_parpl.jpg?kod=00000100724", "Фото")</f>
        <v>Фото</v>
      </c>
      <c r="D104" s="11" t="str">
        <f xml:space="preserve"> HYPERLINK("http://www.unisem.ru/price_link?price_link=00000100724", "Описание")</f>
        <v>Описание</v>
      </c>
      <c r="E104" s="9" t="s">
        <v>5</v>
      </c>
      <c r="F104" s="10"/>
    </row>
    <row r="105" spans="1:6" s="3" customFormat="1" ht="12" customHeight="1" x14ac:dyDescent="0.2">
      <c r="A105" s="8" t="s">
        <v>109</v>
      </c>
      <c r="B105" s="14">
        <v>200</v>
      </c>
      <c r="C105" s="11" t="str">
        <f xml:space="preserve"> HYPERLINK("http://www.unisem.ru/upload/1c-images/semena/biotehnika/pelargoniya_ampelnaya_rich_aut_lilak_bikolor.jpg?kod=00000100725", "Фото")</f>
        <v>Фото</v>
      </c>
      <c r="D105" s="11" t="str">
        <f xml:space="preserve"> HYPERLINK("http://www.unisem.ru/price_link?price_link=00000100725", "Описание")</f>
        <v>Описание</v>
      </c>
      <c r="E105" s="9" t="s">
        <v>1</v>
      </c>
      <c r="F105" s="10"/>
    </row>
    <row r="106" spans="1:6" s="3" customFormat="1" ht="12" customHeight="1" x14ac:dyDescent="0.2">
      <c r="A106" s="8" t="s">
        <v>110</v>
      </c>
      <c r="B106" s="14">
        <v>200</v>
      </c>
      <c r="C106" s="11" t="str">
        <f xml:space="preserve"> HYPERLINK("http://www.unisem.ru/upload/1c-images/semena/biotehnika/pel_richaut_pink.jpg?kod=00000100726", "Фото")</f>
        <v>Фото</v>
      </c>
      <c r="D106" s="11" t="str">
        <f xml:space="preserve"> HYPERLINK("http://www.unisem.ru/price_link?price_link=00000100726", "Описание")</f>
        <v>Описание</v>
      </c>
      <c r="E106" s="9" t="s">
        <v>5</v>
      </c>
      <c r="F106" s="10"/>
    </row>
    <row r="107" spans="1:6" s="3" customFormat="1" ht="12" customHeight="1" x14ac:dyDescent="0.2">
      <c r="A107" s="8" t="s">
        <v>111</v>
      </c>
      <c r="B107" s="14">
        <v>200</v>
      </c>
      <c r="C107" s="11" t="str">
        <f xml:space="preserve"> HYPERLINK("http://www.unisem.ru/upload/1c-images/semena/biotehnika/pelargoniya_ampelnaya_rich_aut_khot_pink.jpg?kod=00000100728", "Фото")</f>
        <v>Фото</v>
      </c>
      <c r="D107" s="11" t="str">
        <f xml:space="preserve"> HYPERLINK("http://www.unisem.ru/price_link?price_link=00000100728", "Описание")</f>
        <v>Описание</v>
      </c>
      <c r="E107" s="9" t="s">
        <v>5</v>
      </c>
      <c r="F107" s="10"/>
    </row>
    <row r="108" spans="1:6" s="3" customFormat="1" ht="12" customHeight="1" x14ac:dyDescent="0.2">
      <c r="A108" s="8" t="s">
        <v>112</v>
      </c>
      <c r="B108" s="14">
        <v>120</v>
      </c>
      <c r="C108" s="11" t="str">
        <f xml:space="preserve"> HYPERLINK("http://www.unisem.ru/upload/1c-images/semena/biotehnika/havortya.jpg?kod=00000132646", "Фото")</f>
        <v>Фото</v>
      </c>
      <c r="D108" s="11" t="str">
        <f xml:space="preserve"> HYPERLINK("http://www.unisem.ru/price_link?price_link=00000132646", "Описание")</f>
        <v>Описание</v>
      </c>
      <c r="E108" s="9" t="s">
        <v>5</v>
      </c>
      <c r="F108" s="10"/>
    </row>
    <row r="109" spans="1:6" s="3" customFormat="1" ht="12" customHeight="1" x14ac:dyDescent="0.2">
      <c r="A109" s="7" t="s">
        <v>113</v>
      </c>
      <c r="B109" s="13"/>
      <c r="C109" s="6"/>
      <c r="D109" s="6"/>
      <c r="E109" s="6"/>
    </row>
    <row r="110" spans="1:6" s="3" customFormat="1" ht="12" customHeight="1" x14ac:dyDescent="0.2">
      <c r="A110" s="8" t="s">
        <v>114</v>
      </c>
      <c r="B110" s="14">
        <v>50</v>
      </c>
      <c r="C110" s="11" t="str">
        <f xml:space="preserve"> HYPERLINK("http://www.unisem.ru/upload/1c-images/semena/biotehnika/astratirol.jpg?kod=00000132629", "Фото")</f>
        <v>Фото</v>
      </c>
      <c r="D110" s="11" t="str">
        <f xml:space="preserve"> HYPERLINK("http://www.unisem.ru/price_link?price_link=00000132629", "Описание")</f>
        <v>Описание</v>
      </c>
      <c r="E110" s="9" t="s">
        <v>1</v>
      </c>
      <c r="F110" s="10"/>
    </row>
    <row r="111" spans="1:6" s="3" customFormat="1" ht="12" customHeight="1" x14ac:dyDescent="0.2">
      <c r="A111" s="8" t="s">
        <v>115</v>
      </c>
      <c r="B111" s="14">
        <v>70</v>
      </c>
      <c r="C111" s="11" t="str">
        <f xml:space="preserve"> HYPERLINK("http://www.unisem.ru/upload/1c-images/semena/biotehnika/geiheragasnushiogon.jpg?kod=00000110191", "Фото")</f>
        <v>Фото</v>
      </c>
      <c r="D111" s="11" t="str">
        <f xml:space="preserve"> HYPERLINK("http://www.unisem.ru/price_link?price_link=00000110191", "Описание")</f>
        <v>Описание</v>
      </c>
      <c r="E111" s="9" t="s">
        <v>1</v>
      </c>
      <c r="F111" s="10"/>
    </row>
    <row r="112" spans="1:6" s="3" customFormat="1" ht="12" customHeight="1" x14ac:dyDescent="0.2">
      <c r="A112" s="8" t="s">
        <v>116</v>
      </c>
      <c r="B112" s="14">
        <v>60</v>
      </c>
      <c r="C112" s="11" t="str">
        <f xml:space="preserve"> HYPERLINK("http://www.unisem.ru/upload/1c-images/semena/biotehnika/kordialis.jpg?kod=00000087124", "Фото")</f>
        <v>Фото</v>
      </c>
      <c r="D112" s="11" t="str">
        <f xml:space="preserve"> HYPERLINK("http://www.unisem.ru/price_link?price_link=00000087124", "Описание")</f>
        <v>Описание</v>
      </c>
      <c r="E112" s="9" t="s">
        <v>1</v>
      </c>
      <c r="F112" s="10"/>
    </row>
    <row r="113" spans="1:6" s="3" customFormat="1" ht="12" customHeight="1" x14ac:dyDescent="0.2">
      <c r="A113" s="7" t="s">
        <v>117</v>
      </c>
      <c r="B113" s="13"/>
      <c r="C113" s="6"/>
      <c r="D113" s="6"/>
      <c r="E113" s="6"/>
    </row>
    <row r="114" spans="1:6" s="3" customFormat="1" ht="12" customHeight="1" x14ac:dyDescent="0.2">
      <c r="A114" s="8" t="s">
        <v>118</v>
      </c>
      <c r="B114" s="14">
        <v>110</v>
      </c>
      <c r="C114" s="11" t="str">
        <f xml:space="preserve"> HYPERLINK("http://www.unisem.ru/upload/1c-images/semena/biotehnika/kandi_vait.jpg?kod=00000100704", "Фото")</f>
        <v>Фото</v>
      </c>
      <c r="D114" s="11" t="str">
        <f xml:space="preserve"> HYPERLINK("http://www.unisem.ru/price_link?price_link=00000100704", "Описание")</f>
        <v>Описание</v>
      </c>
      <c r="E114" s="9" t="s">
        <v>5</v>
      </c>
      <c r="F114" s="10"/>
    </row>
    <row r="115" spans="1:6" s="3" customFormat="1" ht="12" customHeight="1" x14ac:dyDescent="0.2">
      <c r="A115" s="8" t="s">
        <v>119</v>
      </c>
      <c r="B115" s="14">
        <v>110</v>
      </c>
      <c r="C115" s="11" t="str">
        <f xml:space="preserve"> HYPERLINK("http://www.unisem.ru/upload/1c-images/semena/biotehnika/antirrinumkandydippurpl.jpg?kod=00000132691", "Фото")</f>
        <v>Фото</v>
      </c>
      <c r="D115" s="11" t="str">
        <f xml:space="preserve"> HYPERLINK("http://www.unisem.ru/price_link?price_link=00000132691", "Описание")</f>
        <v>Описание</v>
      </c>
      <c r="E115" s="9" t="s">
        <v>5</v>
      </c>
      <c r="F115" s="10"/>
    </row>
    <row r="116" spans="1:6" s="3" customFormat="1" ht="12" customHeight="1" x14ac:dyDescent="0.2">
      <c r="A116" s="8" t="s">
        <v>120</v>
      </c>
      <c r="B116" s="14">
        <v>110</v>
      </c>
      <c r="C116" s="11" t="str">
        <f xml:space="preserve"> HYPERLINK("http://www.unisem.ru/upload/1c-images/semena/biotehnika/antirrinumkandydiorang.jpg?kod=00000132692", "Фото")</f>
        <v>Фото</v>
      </c>
      <c r="D116" s="11" t="str">
        <f xml:space="preserve"> HYPERLINK("http://www.unisem.ru/price_link?price_link=00000132692", "Описание")</f>
        <v>Описание</v>
      </c>
      <c r="E116" s="9" t="s">
        <v>5</v>
      </c>
      <c r="F116" s="10"/>
    </row>
    <row r="117" spans="1:6" s="3" customFormat="1" ht="12" customHeight="1" x14ac:dyDescent="0.2">
      <c r="A117" s="8" t="s">
        <v>121</v>
      </c>
      <c r="B117" s="14">
        <v>110</v>
      </c>
      <c r="C117" s="11" t="str">
        <f xml:space="preserve"> HYPERLINK("http://www.unisem.ru/upload/1c-images/semena/biotehnika/kandi_pink.jpg?kod=00000100705", "Фото")</f>
        <v>Фото</v>
      </c>
      <c r="D117" s="11" t="str">
        <f xml:space="preserve"> HYPERLINK("http://www.unisem.ru/price_link?price_link=00000100705", "Описание")</f>
        <v>Описание</v>
      </c>
      <c r="E117" s="9" t="s">
        <v>5</v>
      </c>
      <c r="F117" s="10"/>
    </row>
    <row r="118" spans="1:6" s="3" customFormat="1" ht="12" customHeight="1" x14ac:dyDescent="0.2">
      <c r="A118" s="8" t="s">
        <v>122</v>
      </c>
      <c r="B118" s="14">
        <v>80</v>
      </c>
      <c r="C118" s="11" t="str">
        <f xml:space="preserve"> HYPERLINK("http://www.unisem.ru/upload/1c-images/semena/biotehnika/antirinummadambaterfly.jpg?kod=00000088903", "Фото")</f>
        <v>Фото</v>
      </c>
      <c r="D118" s="11" t="str">
        <f xml:space="preserve"> HYPERLINK("http://www.unisem.ru/price_link?price_link=00000088903", "Описание")</f>
        <v>Описание</v>
      </c>
      <c r="E118" s="9" t="s">
        <v>1</v>
      </c>
      <c r="F118" s="10"/>
    </row>
    <row r="119" spans="1:6" s="3" customFormat="1" ht="12" customHeight="1" x14ac:dyDescent="0.2">
      <c r="A119" s="8" t="s">
        <v>123</v>
      </c>
      <c r="B119" s="14">
        <v>75</v>
      </c>
      <c r="C119" s="11" t="str">
        <f xml:space="preserve"> HYPERLINK("http://www.unisem.ru/upload/1c-images/semena/biotehnika/astrabambinavite.jpg?kod=00000121987", "Фото")</f>
        <v>Фото</v>
      </c>
      <c r="D119" s="11" t="str">
        <f xml:space="preserve"> HYPERLINK("http://www.unisem.ru/price_link?price_link=00000121987", "Описание")</f>
        <v>Описание</v>
      </c>
      <c r="E119" s="9" t="s">
        <v>1</v>
      </c>
      <c r="F119" s="10"/>
    </row>
    <row r="120" spans="1:6" s="3" customFormat="1" ht="12" customHeight="1" x14ac:dyDescent="0.2">
      <c r="A120" s="8" t="s">
        <v>124</v>
      </c>
      <c r="B120" s="14">
        <v>75</v>
      </c>
      <c r="C120" s="11" t="str">
        <f xml:space="preserve"> HYPERLINK("http://www.unisem.ru/upload/1c-images/semena/biotehnika/astra_bambina_karmin.jpg?kod=00000100681", "Фото")</f>
        <v>Фото</v>
      </c>
      <c r="D120" s="11" t="str">
        <f xml:space="preserve"> HYPERLINK("http://www.unisem.ru/price_link?price_link=00000100681", "Описание")</f>
        <v>Описание</v>
      </c>
      <c r="E120" s="9" t="s">
        <v>1</v>
      </c>
      <c r="F120" s="10"/>
    </row>
    <row r="121" spans="1:6" s="3" customFormat="1" ht="12" customHeight="1" x14ac:dyDescent="0.2">
      <c r="A121" s="8" t="s">
        <v>125</v>
      </c>
      <c r="B121" s="14">
        <v>50</v>
      </c>
      <c r="C121" s="11" t="str">
        <f xml:space="preserve"> HYPERLINK("http://www.unisem.ru/upload/1c-images/semena/biotehnika/astravalkiryablue.jpg?kod=00000096542", "Фото")</f>
        <v>Фото</v>
      </c>
      <c r="D121" s="11" t="str">
        <f xml:space="preserve"> HYPERLINK("http://www.unisem.ru/price_link?price_link=00000096542", "Описание")</f>
        <v>Описание</v>
      </c>
      <c r="E121" s="9" t="s">
        <v>1</v>
      </c>
      <c r="F121" s="10"/>
    </row>
    <row r="122" spans="1:6" s="3" customFormat="1" ht="12" customHeight="1" x14ac:dyDescent="0.2">
      <c r="A122" s="8" t="s">
        <v>126</v>
      </c>
      <c r="B122" s="14">
        <v>50</v>
      </c>
      <c r="C122" s="11" t="str">
        <f xml:space="preserve"> HYPERLINK("http://www.unisem.ru/upload/1c-images/semena/biotehnika/astravalkiryasalmon.jpg?kod=00000096544", "Фото")</f>
        <v>Фото</v>
      </c>
      <c r="D122" s="11" t="str">
        <f xml:space="preserve"> HYPERLINK("http://www.unisem.ru/price_link?price_link=00000096544", "Описание")</f>
        <v>Описание</v>
      </c>
      <c r="E122" s="9" t="s">
        <v>1</v>
      </c>
      <c r="F122" s="10"/>
    </row>
    <row r="123" spans="1:6" s="3" customFormat="1" ht="12" customHeight="1" x14ac:dyDescent="0.2">
      <c r="A123" s="8" t="s">
        <v>127</v>
      </c>
      <c r="B123" s="14">
        <v>50</v>
      </c>
      <c r="C123" s="11" t="str">
        <f xml:space="preserve"> HYPERLINK("http://www.unisem.ru/upload/1c-images/semena/biotehnika/astravalkiryaskarlet.jpg?kod=00000096545", "Фото")</f>
        <v>Фото</v>
      </c>
      <c r="D123" s="11" t="str">
        <f xml:space="preserve"> HYPERLINK("http://www.unisem.ru/price_link?price_link=00000096545", "Описание")</f>
        <v>Описание</v>
      </c>
      <c r="E123" s="9" t="s">
        <v>1</v>
      </c>
      <c r="F123" s="10"/>
    </row>
    <row r="124" spans="1:6" s="3" customFormat="1" ht="12" customHeight="1" x14ac:dyDescent="0.2">
      <c r="A124" s="8" t="s">
        <v>128</v>
      </c>
      <c r="B124" s="14">
        <v>50</v>
      </c>
      <c r="C124" s="11" t="str">
        <f xml:space="preserve"> HYPERLINK("http://www.unisem.ru/upload/1c-images/semena/biotehnika/astra_drakon_dak.jpg?kod=00000100689", "Фото")</f>
        <v>Фото</v>
      </c>
      <c r="D124" s="11" t="str">
        <f xml:space="preserve"> HYPERLINK("http://www.unisem.ru/price_link?price_link=00000100689", "Описание")</f>
        <v>Описание</v>
      </c>
      <c r="E124" s="9" t="s">
        <v>1</v>
      </c>
      <c r="F124" s="10"/>
    </row>
    <row r="125" spans="1:6" s="3" customFormat="1" ht="12" customHeight="1" x14ac:dyDescent="0.2">
      <c r="A125" s="8" t="s">
        <v>129</v>
      </c>
      <c r="B125" s="14">
        <v>50</v>
      </c>
      <c r="C125" s="11" t="str">
        <f xml:space="preserve"> HYPERLINK("http://www.unisem.ru/upload/1c-images/semena/biotehnika/astradlrakonselektlilakrouz.jpg?kod=00000110084", "Фото")</f>
        <v>Фото</v>
      </c>
      <c r="D125" s="11" t="str">
        <f xml:space="preserve"> HYPERLINK("http://www.unisem.ru/price_link?price_link=00000110084", "Описание")</f>
        <v>Описание</v>
      </c>
      <c r="E125" s="9" t="s">
        <v>1</v>
      </c>
      <c r="F125" s="10"/>
    </row>
    <row r="126" spans="1:6" s="3" customFormat="1" ht="12" customHeight="1" x14ac:dyDescent="0.2">
      <c r="A126" s="8" t="s">
        <v>130</v>
      </c>
      <c r="B126" s="14">
        <v>50</v>
      </c>
      <c r="C126" s="11" t="str">
        <f xml:space="preserve"> HYPERLINK("http://www.unisem.ru/upload/1c-images/semena/biotehnika/astra_drakon_select_rubi_red.jpg?kod=00000100692", "Фото")</f>
        <v>Фото</v>
      </c>
      <c r="D126" s="11" t="str">
        <f xml:space="preserve"> HYPERLINK("http://www.unisem.ru/price_link?price_link=00000100692", "Описание")</f>
        <v>Описание</v>
      </c>
      <c r="E126" s="9" t="s">
        <v>1</v>
      </c>
      <c r="F126" s="10"/>
    </row>
    <row r="127" spans="1:6" s="3" customFormat="1" ht="12" customHeight="1" x14ac:dyDescent="0.2">
      <c r="A127" s="8" t="s">
        <v>131</v>
      </c>
      <c r="B127" s="14">
        <v>50</v>
      </c>
      <c r="C127" s="11" t="str">
        <f xml:space="preserve"> HYPERLINK("http://www.unisem.ru/upload/1c-images/semena/biotehnika/astra_drakon_salimon.jpg?kod=00000100694", "Фото")</f>
        <v>Фото</v>
      </c>
      <c r="D127" s="11" t="str">
        <f xml:space="preserve"> HYPERLINK("http://www.unisem.ru/price_link?price_link=00000100694", "Описание")</f>
        <v>Описание</v>
      </c>
      <c r="E127" s="9" t="s">
        <v>1</v>
      </c>
      <c r="F127" s="10"/>
    </row>
    <row r="128" spans="1:6" s="3" customFormat="1" ht="12" customHeight="1" x14ac:dyDescent="0.2">
      <c r="A128" s="8" t="s">
        <v>132</v>
      </c>
      <c r="B128" s="14">
        <v>60</v>
      </c>
      <c r="C128" s="11" t="str">
        <f xml:space="preserve"> HYPERLINK("http://www.unisem.ru/upload/1c-images/semena/biotehnika/astra_maj_ledi_vajt.jpg?kod=00000096625", "Фото")</f>
        <v>Фото</v>
      </c>
      <c r="D128" s="11" t="str">
        <f xml:space="preserve"> HYPERLINK("http://www.unisem.ru/price_link?price_link=00000096625", "Описание")</f>
        <v>Описание</v>
      </c>
      <c r="E128" s="9" t="s">
        <v>1</v>
      </c>
      <c r="F128" s="10"/>
    </row>
    <row r="129" spans="1:6" s="3" customFormat="1" ht="12" customHeight="1" x14ac:dyDescent="0.2">
      <c r="A129" s="8" t="s">
        <v>133</v>
      </c>
      <c r="B129" s="14">
        <v>60</v>
      </c>
      <c r="C129" s="11" t="str">
        <f xml:space="preserve"> HYPERLINK("http://www.unisem.ru/upload/1c-images/semena/biotehnika/44.jpg?kod=00000096626", "Фото")</f>
        <v>Фото</v>
      </c>
      <c r="D129" s="11" t="str">
        <f xml:space="preserve"> HYPERLINK("http://www.unisem.ru/price_link?price_link=00000096626", "Описание")</f>
        <v>Описание</v>
      </c>
      <c r="E129" s="9" t="s">
        <v>1</v>
      </c>
      <c r="F129" s="10"/>
    </row>
    <row r="130" spans="1:6" s="3" customFormat="1" ht="12" customHeight="1" x14ac:dyDescent="0.2">
      <c r="A130" s="8" t="s">
        <v>134</v>
      </c>
      <c r="B130" s="14">
        <v>60</v>
      </c>
      <c r="C130" s="11" t="str">
        <f xml:space="preserve"> HYPERLINK("http://www.unisem.ru/upload/1c-images/semena/biotehnika/astra_maj_ledi_lilak.jpg?kod=00000100683", "Фото")</f>
        <v>Фото</v>
      </c>
      <c r="D130" s="11" t="str">
        <f xml:space="preserve"> HYPERLINK("http://www.unisem.ru/price_link?price_link=00000100683", "Описание")</f>
        <v>Описание</v>
      </c>
      <c r="E130" s="9" t="s">
        <v>1</v>
      </c>
      <c r="F130" s="10"/>
    </row>
    <row r="131" spans="1:6" s="3" customFormat="1" ht="12" customHeight="1" x14ac:dyDescent="0.2">
      <c r="A131" s="8" t="s">
        <v>135</v>
      </c>
      <c r="B131" s="14">
        <v>60</v>
      </c>
      <c r="C131" s="11" t="str">
        <f xml:space="preserve"> HYPERLINK("http://www.unisem.ru/upload/1c-images/semena/biotehnika/astramailedyroz.jpg?kod=00000121988", "Фото")</f>
        <v>Фото</v>
      </c>
      <c r="D131" s="11" t="str">
        <f xml:space="preserve"> HYPERLINK("http://www.unisem.ru/price_link?price_link=00000121988", "Описание")</f>
        <v>Описание</v>
      </c>
      <c r="E131" s="9" t="s">
        <v>1</v>
      </c>
      <c r="F131" s="10"/>
    </row>
    <row r="132" spans="1:6" s="3" customFormat="1" ht="12" customHeight="1" x14ac:dyDescent="0.2">
      <c r="A132" s="8" t="s">
        <v>136</v>
      </c>
      <c r="B132" s="14">
        <v>50</v>
      </c>
      <c r="C132" s="11" t="str">
        <f xml:space="preserve"> HYPERLINK("http://www.unisem.ru/upload/1c-images/semena/biotehnika/astrastaryzamokbluselekt.jpg?kod=00000095960", "Фото")</f>
        <v>Фото</v>
      </c>
      <c r="D132" s="11" t="str">
        <f xml:space="preserve"> HYPERLINK("http://www.unisem.ru/price_link?price_link=00000095960", "Описание")</f>
        <v>Описание</v>
      </c>
      <c r="E132" s="9" t="s">
        <v>1</v>
      </c>
      <c r="F132" s="10"/>
    </row>
    <row r="133" spans="1:6" s="3" customFormat="1" ht="12" customHeight="1" x14ac:dyDescent="0.2">
      <c r="A133" s="8" t="s">
        <v>137</v>
      </c>
      <c r="B133" s="14">
        <v>50</v>
      </c>
      <c r="C133" s="11" t="str">
        <f xml:space="preserve"> HYPERLINK("http://www.unisem.ru/upload/1c-images/semena/biotehnika/astrastaryzamokkvarcselekt.jpg?kod=00000102603", "Фото")</f>
        <v>Фото</v>
      </c>
      <c r="D133" s="11" t="str">
        <f xml:space="preserve"> HYPERLINK("http://www.unisem.ru/price_link?price_link=00000102603", "Описание")</f>
        <v>Описание</v>
      </c>
      <c r="E133" s="9" t="s">
        <v>1</v>
      </c>
      <c r="F133" s="10"/>
    </row>
    <row r="134" spans="1:6" s="3" customFormat="1" ht="12" customHeight="1" x14ac:dyDescent="0.2">
      <c r="A134" s="8" t="s">
        <v>138</v>
      </c>
      <c r="B134" s="14">
        <v>50</v>
      </c>
      <c r="C134" s="11" t="str">
        <f xml:space="preserve"> HYPERLINK("http://www.unisem.ru/upload/1c-images/semena/biotehnika/astrastaryzamokpinkselekt.jpg?kod=00000103262", "Фото")</f>
        <v>Фото</v>
      </c>
      <c r="D134" s="11" t="str">
        <f xml:space="preserve"> HYPERLINK("http://www.unisem.ru/price_link?price_link=00000103262", "Описание")</f>
        <v>Описание</v>
      </c>
      <c r="E134" s="9" t="s">
        <v>1</v>
      </c>
      <c r="F134" s="10"/>
    </row>
    <row r="135" spans="1:6" s="3" customFormat="1" ht="12" customHeight="1" x14ac:dyDescent="0.2">
      <c r="A135" s="8" t="s">
        <v>139</v>
      </c>
      <c r="B135" s="14">
        <v>50</v>
      </c>
      <c r="C135" s="11" t="str">
        <f xml:space="preserve"> HYPERLINK("http://www.unisem.ru/upload/1c-images/semena/biotehnika/astrastaryzamokrozselekt.jpg?kod=00000102604", "Фото")</f>
        <v>Фото</v>
      </c>
      <c r="D135" s="11" t="str">
        <f xml:space="preserve"> HYPERLINK("http://www.unisem.ru/price_link?price_link=00000102604", "Описание")</f>
        <v>Описание</v>
      </c>
      <c r="E135" s="9" t="s">
        <v>1</v>
      </c>
      <c r="F135" s="10"/>
    </row>
    <row r="136" spans="1:6" s="3" customFormat="1" ht="12" customHeight="1" x14ac:dyDescent="0.2">
      <c r="A136" s="8" t="s">
        <v>140</v>
      </c>
      <c r="B136" s="14">
        <v>50</v>
      </c>
      <c r="C136" s="11" t="str">
        <f xml:space="preserve"> HYPERLINK("http://www.unisem.ru/upload/1c-images/semena/biotehnika/astrastaryzamoksalmonselekt.jpg?kod=00000115013", "Фото")</f>
        <v>Фото</v>
      </c>
      <c r="D136" s="11" t="str">
        <f xml:space="preserve"> HYPERLINK("http://www.unisem.ru/price_link?price_link=00000115013", "Описание")</f>
        <v>Описание</v>
      </c>
      <c r="E136" s="9" t="s">
        <v>1</v>
      </c>
      <c r="F136" s="10"/>
    </row>
    <row r="137" spans="1:6" s="3" customFormat="1" ht="12" customHeight="1" x14ac:dyDescent="0.2">
      <c r="A137" s="8" t="s">
        <v>141</v>
      </c>
      <c r="B137" s="14">
        <v>50</v>
      </c>
      <c r="C137" s="11" t="str">
        <f xml:space="preserve"> HYPERLINK("http://www.unisem.ru/upload/1c-images/semena/biotehnika/astrastaryzamoksilverselekt.jpg?kod=00000103263", "Фото")</f>
        <v>Фото</v>
      </c>
      <c r="D137" s="11" t="str">
        <f xml:space="preserve"> HYPERLINK("http://www.unisem.ru/price_link?price_link=00000103263", "Описание")</f>
        <v>Описание</v>
      </c>
      <c r="E137" s="9" t="s">
        <v>1</v>
      </c>
      <c r="F137" s="10"/>
    </row>
    <row r="138" spans="1:6" s="3" customFormat="1" ht="12" customHeight="1" x14ac:dyDescent="0.2">
      <c r="A138" s="8" t="s">
        <v>142</v>
      </c>
      <c r="B138" s="14">
        <v>75</v>
      </c>
      <c r="C138" s="11" t="str">
        <f xml:space="preserve"> HYPERLINK("http://www.unisem.ru/upload/1c-images/semena/biotehnika/astra_trubadur_blyu_dabl.jpg?kod=00000100697", "Фото")</f>
        <v>Фото</v>
      </c>
      <c r="D138" s="11" t="str">
        <f xml:space="preserve"> HYPERLINK("http://www.unisem.ru/price_link?price_link=00000100697", "Описание")</f>
        <v>Описание</v>
      </c>
      <c r="E138" s="9" t="s">
        <v>1</v>
      </c>
      <c r="F138" s="10"/>
    </row>
    <row r="139" spans="1:6" s="3" customFormat="1" ht="12" customHeight="1" x14ac:dyDescent="0.2">
      <c r="A139" s="8" t="s">
        <v>143</v>
      </c>
      <c r="B139" s="14">
        <v>75</v>
      </c>
      <c r="C139" s="11" t="str">
        <f xml:space="preserve"> HYPERLINK("http://www.unisem.ru/upload/1c-images/semena/biotehnika/astratrubadurlavand.jpg?kod=00000136327", "Фото")</f>
        <v>Фото</v>
      </c>
      <c r="D139" s="11" t="str">
        <f xml:space="preserve"> HYPERLINK("http://www.unisem.ru/price_link?price_link=00000136327", "Описание")</f>
        <v>Описание</v>
      </c>
      <c r="E139" s="9" t="s">
        <v>1</v>
      </c>
      <c r="F139" s="10"/>
    </row>
    <row r="140" spans="1:6" s="3" customFormat="1" ht="12" customHeight="1" x14ac:dyDescent="0.2">
      <c r="A140" s="8" t="s">
        <v>144</v>
      </c>
      <c r="B140" s="14">
        <v>75</v>
      </c>
      <c r="C140" s="11" t="str">
        <f xml:space="preserve"> HYPERLINK("http://www.unisem.ru/upload/1c-images/semena/biotehnika/astra_trubadur_lajt_blyu.jpg?kod=00000100699", "Фото")</f>
        <v>Фото</v>
      </c>
      <c r="D140" s="11" t="str">
        <f xml:space="preserve"> HYPERLINK("http://www.unisem.ru/price_link?price_link=00000100699", "Описание")</f>
        <v>Описание</v>
      </c>
      <c r="E140" s="9" t="s">
        <v>1</v>
      </c>
      <c r="F140" s="10"/>
    </row>
    <row r="141" spans="1:6" s="3" customFormat="1" ht="12" customHeight="1" x14ac:dyDescent="0.2">
      <c r="A141" s="8" t="s">
        <v>145</v>
      </c>
      <c r="B141" s="14">
        <v>75</v>
      </c>
      <c r="C141" s="11" t="str">
        <f xml:space="preserve"> HYPERLINK("http://www.unisem.ru/upload/1c-images/semena/biotehnika/astra_trubadur_soft_roz.jpg?kod=00000100700", "Фото")</f>
        <v>Фото</v>
      </c>
      <c r="D141" s="11" t="str">
        <f xml:space="preserve"> HYPERLINK("http://www.unisem.ru/price_link?price_link=00000100700", "Описание")</f>
        <v>Описание</v>
      </c>
      <c r="E141" s="9" t="s">
        <v>1</v>
      </c>
      <c r="F141" s="10"/>
    </row>
    <row r="142" spans="1:6" s="3" customFormat="1" ht="12" customHeight="1" x14ac:dyDescent="0.2">
      <c r="A142" s="8" t="s">
        <v>146</v>
      </c>
      <c r="B142" s="14">
        <v>60</v>
      </c>
      <c r="C142" s="11" t="str">
        <f xml:space="preserve"> HYPERLINK("http://www.unisem.ru/upload/1c-images/semena/biotehnika/astrahameleonblyfrost.jpg?kod=00000103261", "Фото")</f>
        <v>Фото</v>
      </c>
      <c r="D142" s="11" t="str">
        <f xml:space="preserve"> HYPERLINK("http://www.unisem.ru/price_link?price_link=00000103261", "Описание")</f>
        <v>Описание</v>
      </c>
      <c r="E142" s="9" t="s">
        <v>1</v>
      </c>
      <c r="F142" s="10"/>
    </row>
    <row r="143" spans="1:6" s="3" customFormat="1" ht="12" customHeight="1" x14ac:dyDescent="0.2">
      <c r="A143" s="8" t="s">
        <v>147</v>
      </c>
      <c r="B143" s="14">
        <v>60</v>
      </c>
      <c r="C143" s="11" t="str">
        <f xml:space="preserve"> HYPERLINK("http://www.unisem.ru/upload/1c-images/semena/biotehnika/astra_khameleon_pink_frost.jpg?kod=00000100696", "Фото")</f>
        <v>Фото</v>
      </c>
      <c r="D143" s="11" t="str">
        <f xml:space="preserve"> HYPERLINK("http://www.unisem.ru/price_link?price_link=00000100696", "Описание")</f>
        <v>Описание</v>
      </c>
      <c r="E143" s="9" t="s">
        <v>1</v>
      </c>
      <c r="F143" s="10"/>
    </row>
    <row r="144" spans="1:6" s="3" customFormat="1" ht="12" customHeight="1" x14ac:dyDescent="0.2">
      <c r="A144" s="8" t="s">
        <v>148</v>
      </c>
      <c r="B144" s="14">
        <v>60</v>
      </c>
      <c r="C144" s="11" t="str">
        <f xml:space="preserve"> HYPERLINK("http://www.unisem.ru/upload/1c-images/semena/biotehnika/55.jpg?kod=00000094496", "Фото")</f>
        <v>Фото</v>
      </c>
      <c r="D144" s="11" t="str">
        <f xml:space="preserve"> HYPERLINK("http://www.unisem.ru/price_link?price_link=00000094496", "Описание")</f>
        <v>Описание</v>
      </c>
      <c r="E144" s="9" t="s">
        <v>5</v>
      </c>
      <c r="F144" s="10"/>
    </row>
    <row r="145" spans="1:6" s="3" customFormat="1" ht="12" customHeight="1" x14ac:dyDescent="0.2">
      <c r="A145" s="8" t="s">
        <v>149</v>
      </c>
      <c r="B145" s="14">
        <v>75</v>
      </c>
      <c r="C145" s="11" t="str">
        <f xml:space="preserve"> HYPERLINK("http://www.unisem.ru/upload/1c-images/semena/biotehnika/astrahrizantelazimnyvzglyad.jpg?kod=00000077492", "Фото")</f>
        <v>Фото</v>
      </c>
      <c r="D145" s="11" t="str">
        <f xml:space="preserve"> HYPERLINK("http://www.unisem.ru/price_link?price_link=00000077492", "Описание")</f>
        <v>Описание</v>
      </c>
      <c r="E145" s="9" t="s">
        <v>150</v>
      </c>
      <c r="F145" s="10"/>
    </row>
    <row r="146" spans="1:6" s="3" customFormat="1" ht="12" customHeight="1" x14ac:dyDescent="0.2">
      <c r="A146" s="8" t="s">
        <v>151</v>
      </c>
      <c r="B146" s="14">
        <v>75</v>
      </c>
      <c r="C146" s="11" t="str">
        <f xml:space="preserve"> HYPERLINK("http://www.unisem.ru/upload/1c-images/semena/biotehnika/astrahrizantelazolotayaosen.jpg?kod=00000077493", "Фото")</f>
        <v>Фото</v>
      </c>
      <c r="D146" s="11" t="str">
        <f xml:space="preserve"> HYPERLINK("http://www.unisem.ru/price_link?price_link=00000077493", "Описание")</f>
        <v>Описание</v>
      </c>
      <c r="E146" s="9" t="s">
        <v>150</v>
      </c>
      <c r="F146" s="10"/>
    </row>
    <row r="147" spans="1:6" s="3" customFormat="1" ht="12" customHeight="1" x14ac:dyDescent="0.2">
      <c r="A147" s="8" t="s">
        <v>152</v>
      </c>
      <c r="B147" s="14">
        <v>75</v>
      </c>
      <c r="C147" s="11" t="str">
        <f xml:space="preserve"> HYPERLINK("http://www.unisem.ru/upload/1c-images/semena/biotehnika/astrahrizantellakorall.jpg?kod=00000110086", "Фото")</f>
        <v>Фото</v>
      </c>
      <c r="D147" s="11" t="str">
        <f xml:space="preserve"> HYPERLINK("http://www.unisem.ru/price_link?price_link=00000110086", "Описание")</f>
        <v>Описание</v>
      </c>
      <c r="E147" s="9" t="s">
        <v>150</v>
      </c>
      <c r="F147" s="10"/>
    </row>
    <row r="148" spans="1:6" s="3" customFormat="1" ht="12" customHeight="1" x14ac:dyDescent="0.2">
      <c r="A148" s="8" t="s">
        <v>153</v>
      </c>
      <c r="B148" s="14">
        <v>75</v>
      </c>
      <c r="C148" s="11" t="str">
        <f xml:space="preserve"> HYPERLINK("http://www.unisem.ru/upload/1c-images/semena/biotehnika/astrahrizantelalimonchello.jpg?kod=00000077494", "Фото")</f>
        <v>Фото</v>
      </c>
      <c r="D148" s="11" t="str">
        <f xml:space="preserve"> HYPERLINK("http://www.unisem.ru/price_link?price_link=00000077494", "Описание")</f>
        <v>Описание</v>
      </c>
      <c r="E148" s="9" t="s">
        <v>39</v>
      </c>
      <c r="F148" s="10"/>
    </row>
    <row r="149" spans="1:6" s="3" customFormat="1" ht="12" customHeight="1" x14ac:dyDescent="0.2">
      <c r="A149" s="8" t="s">
        <v>154</v>
      </c>
      <c r="B149" s="14">
        <v>75</v>
      </c>
      <c r="C149" s="11" t="str">
        <f xml:space="preserve"> HYPERLINK("http://www.unisem.ru/upload/1c-images/semena/biotehnika/astrahrizantellaprizrak.jpg?kod=00000087112", "Фото")</f>
        <v>Фото</v>
      </c>
      <c r="D149" s="11" t="str">
        <f xml:space="preserve"> HYPERLINK("http://www.unisem.ru/price_link?price_link=00000087112", "Описание")</f>
        <v>Описание</v>
      </c>
      <c r="E149" s="9" t="s">
        <v>150</v>
      </c>
      <c r="F149" s="10"/>
    </row>
    <row r="150" spans="1:6" s="3" customFormat="1" ht="12" customHeight="1" x14ac:dyDescent="0.2">
      <c r="A150" s="8" t="s">
        <v>155</v>
      </c>
      <c r="B150" s="14">
        <v>75</v>
      </c>
      <c r="C150" s="11" t="str">
        <f xml:space="preserve"> HYPERLINK("http://www.unisem.ru/upload/1c-images/semena/biotehnika/astrahrizantelarozovyperlamutr.jpg?kod=00000077495", "Фото")</f>
        <v>Фото</v>
      </c>
      <c r="D150" s="11" t="str">
        <f xml:space="preserve"> HYPERLINK("http://www.unisem.ru/price_link?price_link=00000077495", "Описание")</f>
        <v>Описание</v>
      </c>
      <c r="E150" s="9" t="s">
        <v>150</v>
      </c>
      <c r="F150" s="10"/>
    </row>
    <row r="151" spans="1:6" s="3" customFormat="1" ht="12" customHeight="1" x14ac:dyDescent="0.2">
      <c r="A151" s="8" t="s">
        <v>156</v>
      </c>
      <c r="B151" s="14">
        <v>75</v>
      </c>
      <c r="C151" s="11" t="str">
        <f xml:space="preserve"> HYPERLINK("http://www.unisem.ru/upload/1c-images/semena/biotehnika/astrahrizantellasakura.jpg?kod=00000110087", "Фото")</f>
        <v>Фото</v>
      </c>
      <c r="D151" s="11" t="str">
        <f xml:space="preserve"> HYPERLINK("http://www.unisem.ru/price_link?price_link=00000110087", "Описание")</f>
        <v>Описание</v>
      </c>
      <c r="E151" s="9" t="s">
        <v>150</v>
      </c>
      <c r="F151" s="10"/>
    </row>
    <row r="152" spans="1:6" s="3" customFormat="1" ht="12" customHeight="1" x14ac:dyDescent="0.2">
      <c r="A152" s="8" t="s">
        <v>157</v>
      </c>
      <c r="B152" s="14">
        <v>75</v>
      </c>
      <c r="C152" s="11" t="str">
        <f xml:space="preserve"> HYPERLINK("http://www.unisem.ru/upload/1c-images/semena/biotehnika/astrahrizantelasbegavshayanevesta.jpg?kod=00000077496", "Фото")</f>
        <v>Фото</v>
      </c>
      <c r="D152" s="11" t="str">
        <f xml:space="preserve"> HYPERLINK("http://www.unisem.ru/price_link?price_link=00000077496", "Описание")</f>
        <v>Описание</v>
      </c>
      <c r="E152" s="9" t="s">
        <v>150</v>
      </c>
      <c r="F152" s="10"/>
    </row>
    <row r="153" spans="1:6" s="3" customFormat="1" ht="12" customHeight="1" x14ac:dyDescent="0.2">
      <c r="A153" s="8" t="s">
        <v>158</v>
      </c>
      <c r="B153" s="14">
        <v>75</v>
      </c>
      <c r="C153" s="11" t="str">
        <f xml:space="preserve"> HYPERLINK("http://www.unisem.ru/upload/1c-images/semena/biotehnika/astrahrizantelaserdcedrakona.jpg?kod=00000127728", "Фото")</f>
        <v>Фото</v>
      </c>
      <c r="D153" s="11" t="str">
        <f xml:space="preserve"> HYPERLINK("http://www.unisem.ru/price_link?price_link=00000127728", "Описание")</f>
        <v>Описание</v>
      </c>
      <c r="E153" s="9" t="s">
        <v>150</v>
      </c>
      <c r="F153" s="10"/>
    </row>
    <row r="154" spans="1:6" s="3" customFormat="1" ht="12" customHeight="1" x14ac:dyDescent="0.2">
      <c r="A154" s="8" t="s">
        <v>159</v>
      </c>
      <c r="B154" s="14">
        <v>75</v>
      </c>
      <c r="C154" s="11" t="str">
        <f xml:space="preserve"> HYPERLINK("http://www.unisem.ru/upload/1c-images/semena/biotehnika/astrahrizantellasirenevy.jpg?kod=00000081256", "Фото")</f>
        <v>Фото</v>
      </c>
      <c r="D154" s="11" t="str">
        <f xml:space="preserve"> HYPERLINK("http://www.unisem.ru/price_link?price_link=00000081256", "Описание")</f>
        <v>Описание</v>
      </c>
      <c r="E154" s="9" t="s">
        <v>150</v>
      </c>
      <c r="F154" s="10"/>
    </row>
    <row r="155" spans="1:6" s="3" customFormat="1" ht="12" customHeight="1" x14ac:dyDescent="0.2">
      <c r="A155" s="8" t="s">
        <v>160</v>
      </c>
      <c r="B155" s="14">
        <v>75</v>
      </c>
      <c r="C155" s="11" t="str">
        <f xml:space="preserve"> HYPERLINK("http://www.unisem.ru/upload/1c-images/semena/biotehnika/astrahrizantellatropikana.jpg?kod=00000103264", "Фото")</f>
        <v>Фото</v>
      </c>
      <c r="D155" s="11" t="str">
        <f xml:space="preserve"> HYPERLINK("http://www.unisem.ru/price_link?price_link=00000103264", "Описание")</f>
        <v>Описание</v>
      </c>
      <c r="E155" s="9" t="s">
        <v>150</v>
      </c>
      <c r="F155" s="10"/>
    </row>
    <row r="156" spans="1:6" s="3" customFormat="1" ht="12" customHeight="1" x14ac:dyDescent="0.2">
      <c r="A156" s="8" t="s">
        <v>161</v>
      </c>
      <c r="B156" s="14">
        <v>75</v>
      </c>
      <c r="C156" s="11" t="str">
        <f xml:space="preserve"> HYPERLINK("http://www.unisem.ru/upload/1c-images/semena/biotehnika/astrahrizantellaflamingo.jpg?kod=00000087113", "Фото")</f>
        <v>Фото</v>
      </c>
      <c r="D156" s="11" t="str">
        <f xml:space="preserve"> HYPERLINK("http://www.unisem.ru/price_link?price_link=00000087113", "Описание")</f>
        <v>Описание</v>
      </c>
      <c r="E156" s="9" t="s">
        <v>150</v>
      </c>
      <c r="F156" s="10"/>
    </row>
    <row r="157" spans="1:6" s="3" customFormat="1" ht="12" customHeight="1" x14ac:dyDescent="0.2">
      <c r="A157" s="8" t="s">
        <v>162</v>
      </c>
      <c r="B157" s="14">
        <v>75</v>
      </c>
      <c r="C157" s="11" t="str">
        <f xml:space="preserve"> HYPERLINK("http://www.unisem.ru/upload/1c-images/semena/biotehnika/astrahrizantellacvetoklotosa.jpg?kod=00000087114", "Фото")</f>
        <v>Фото</v>
      </c>
      <c r="D157" s="11" t="str">
        <f xml:space="preserve"> HYPERLINK("http://www.unisem.ru/price_link?price_link=00000087114", "Описание")</f>
        <v>Описание</v>
      </c>
      <c r="E157" s="9" t="s">
        <v>150</v>
      </c>
      <c r="F157" s="10"/>
    </row>
    <row r="158" spans="1:6" s="3" customFormat="1" ht="12" customHeight="1" x14ac:dyDescent="0.2">
      <c r="A158" s="8" t="s">
        <v>163</v>
      </c>
      <c r="B158" s="14">
        <v>75</v>
      </c>
      <c r="C158" s="11" t="str">
        <f xml:space="preserve"> HYPERLINK("http://www.unisem.ru/upload/1c-images/semena/biotehnika/astrahrizantellacvetokelvis.jpg?kod=00000087115", "Фото")</f>
        <v>Фото</v>
      </c>
      <c r="D158" s="11" t="str">
        <f xml:space="preserve"> HYPERLINK("http://www.unisem.ru/price_link?price_link=00000087115", "Описание")</f>
        <v>Описание</v>
      </c>
      <c r="E158" s="9" t="s">
        <v>150</v>
      </c>
      <c r="F158" s="10"/>
    </row>
    <row r="159" spans="1:6" s="3" customFormat="1" ht="12" customHeight="1" x14ac:dyDescent="0.2">
      <c r="A159" s="8" t="s">
        <v>164</v>
      </c>
      <c r="B159" s="14">
        <v>110</v>
      </c>
      <c r="C159" s="11" t="str">
        <f xml:space="preserve"> HYPERLINK("http://www.unisem.ru/upload/1c-images/semena/biotehnika/balzamin_vallera_atena_brajt_parpl.jpg?kod=00000100712", "Фото")</f>
        <v>Фото</v>
      </c>
      <c r="D159" s="11" t="str">
        <f xml:space="preserve"> HYPERLINK("http://www.unisem.ru/price_link?price_link=00000100712", "Описание")</f>
        <v>Описание</v>
      </c>
      <c r="E159" s="9" t="s">
        <v>1</v>
      </c>
      <c r="F159" s="10"/>
    </row>
    <row r="160" spans="1:6" s="3" customFormat="1" ht="12" customHeight="1" x14ac:dyDescent="0.2">
      <c r="A160" s="8" t="s">
        <v>165</v>
      </c>
      <c r="B160" s="14">
        <v>110</v>
      </c>
      <c r="C160" s="11" t="str">
        <f xml:space="preserve"> HYPERLINK("http://www.unisem.ru/upload/1c-images/semena/biotehnika/balzaminvaleraatenakoralpink.jpg?kod=00000100714", "Фото")</f>
        <v>Фото</v>
      </c>
      <c r="D160" s="11" t="str">
        <f xml:space="preserve"> HYPERLINK("http://www.unisem.ru/price_link?price_link=00000100714", "Описание")</f>
        <v>Описание</v>
      </c>
      <c r="E160" s="9" t="s">
        <v>1</v>
      </c>
      <c r="F160" s="10"/>
    </row>
    <row r="161" spans="1:6" s="3" customFormat="1" ht="12" customHeight="1" x14ac:dyDescent="0.2">
      <c r="A161" s="8" t="s">
        <v>166</v>
      </c>
      <c r="B161" s="14">
        <v>110</v>
      </c>
      <c r="C161" s="11" t="str">
        <f xml:space="preserve"> HYPERLINK("http://www.unisem.ru/upload/1c-images/semena/biotehnika/balzaminatenaorangflesh.jpg?kod=00000096577", "Фото")</f>
        <v>Фото</v>
      </c>
      <c r="D161" s="11" t="str">
        <f xml:space="preserve"> HYPERLINK("http://www.unisem.ru/price_link?price_link=00000096577", "Описание")</f>
        <v>Описание</v>
      </c>
      <c r="E161" s="9" t="s">
        <v>1</v>
      </c>
      <c r="F161" s="10"/>
    </row>
    <row r="162" spans="1:6" s="3" customFormat="1" ht="12" customHeight="1" x14ac:dyDescent="0.2">
      <c r="A162" s="8" t="s">
        <v>167</v>
      </c>
      <c r="B162" s="14">
        <v>80</v>
      </c>
      <c r="C162" s="11" t="str">
        <f xml:space="preserve"> HYPERLINK("http://www.unisem.ru/upload/1c-images/semena/biotehnika/georgina_karlson.jpg?kod=00000096000", "Фото")</f>
        <v>Фото</v>
      </c>
      <c r="D162" s="11" t="str">
        <f xml:space="preserve"> HYPERLINK("http://www.unisem.ru/price_link?price_link=00000096000", "Описание")</f>
        <v>Описание</v>
      </c>
      <c r="E162" s="9" t="s">
        <v>1</v>
      </c>
      <c r="F162" s="10"/>
    </row>
    <row r="163" spans="1:6" s="3" customFormat="1" ht="12" customHeight="1" x14ac:dyDescent="0.2">
      <c r="A163" s="8" t="s">
        <v>168</v>
      </c>
      <c r="B163" s="14">
        <v>80</v>
      </c>
      <c r="C163" s="11" t="str">
        <f xml:space="preserve"> HYPERLINK("http://www.unisem.ru/upload/1c-images/semena/biotehnika/georgina_karlson_orang.jpg?kod=00000095999", "Фото")</f>
        <v>Фото</v>
      </c>
      <c r="D163" s="11" t="str">
        <f xml:space="preserve"> HYPERLINK("http://www.unisem.ru/price_link?price_link=00000095999", "Описание")</f>
        <v>Описание</v>
      </c>
      <c r="E163" s="9" t="s">
        <v>1</v>
      </c>
      <c r="F163" s="10"/>
    </row>
    <row r="164" spans="1:6" s="3" customFormat="1" ht="12" customHeight="1" x14ac:dyDescent="0.2">
      <c r="A164" s="8" t="s">
        <v>169</v>
      </c>
      <c r="B164" s="14">
        <v>80</v>
      </c>
      <c r="C164" s="11" t="str">
        <f xml:space="preserve"> HYPERLINK("http://www.unisem.ru/upload/1c-images/semena/biotehnika/georgina_karlson_red.jpg?kod=00000095997", "Фото")</f>
        <v>Фото</v>
      </c>
      <c r="D164" s="11" t="str">
        <f xml:space="preserve"> HYPERLINK("http://www.unisem.ru/price_link?price_link=00000095997", "Описание")</f>
        <v>Описание</v>
      </c>
      <c r="E164" s="9" t="s">
        <v>1</v>
      </c>
      <c r="F164" s="10"/>
    </row>
    <row r="165" spans="1:6" s="3" customFormat="1" ht="12" customHeight="1" x14ac:dyDescent="0.2">
      <c r="A165" s="8" t="s">
        <v>170</v>
      </c>
      <c r="B165" s="14">
        <v>80</v>
      </c>
      <c r="C165" s="11" t="str">
        <f xml:space="preserve"> HYPERLINK("http://www.unisem.ru/upload/1c-images/semena/biotehnika/georgina_karlson_fiolet.jpg?kod=00000096001", "Фото")</f>
        <v>Фото</v>
      </c>
      <c r="D165" s="11" t="str">
        <f xml:space="preserve"> HYPERLINK("http://www.unisem.ru/price_link?price_link=00000096001", "Описание")</f>
        <v>Описание</v>
      </c>
      <c r="E165" s="9" t="s">
        <v>1</v>
      </c>
      <c r="F165" s="10"/>
    </row>
    <row r="166" spans="1:6" s="3" customFormat="1" ht="12" customHeight="1" x14ac:dyDescent="0.2">
      <c r="A166" s="8" t="s">
        <v>171</v>
      </c>
      <c r="B166" s="14">
        <v>80</v>
      </c>
      <c r="C166" s="11" t="str">
        <f xml:space="preserve"> HYPERLINK("http://www.unisem.ru/upload/1c-images/semena/biotehnika/georginafelichita.jpg?kod=00000137532", "Фото")</f>
        <v>Фото</v>
      </c>
      <c r="D166" s="11" t="str">
        <f xml:space="preserve"> HYPERLINK("http://www.unisem.ru/price_link?price_link=00000137532", "Описание")</f>
        <v>Описание</v>
      </c>
      <c r="E166" s="9" t="s">
        <v>5</v>
      </c>
      <c r="F166" s="10"/>
    </row>
    <row r="167" spans="1:6" s="3" customFormat="1" ht="12" customHeight="1" x14ac:dyDescent="0.2">
      <c r="A167" s="8" t="s">
        <v>172</v>
      </c>
      <c r="B167" s="14">
        <v>145</v>
      </c>
      <c r="C167" s="11" t="str">
        <f xml:space="preserve"> HYPERLINK("http://www.unisem.ru/upload/1c-images/semena/biotehnika/dihondraesmeraldafolls.jpg?kod=00000088907", "Фото")</f>
        <v>Фото</v>
      </c>
      <c r="D167" s="11" t="str">
        <f xml:space="preserve"> HYPERLINK("http://www.unisem.ru/price_link?price_link=00000088907", "Описание")</f>
        <v>Описание</v>
      </c>
      <c r="E167" s="9" t="s">
        <v>1</v>
      </c>
      <c r="F167" s="10"/>
    </row>
    <row r="168" spans="1:6" s="3" customFormat="1" ht="12" customHeight="1" x14ac:dyDescent="0.2">
      <c r="A168" s="8" t="s">
        <v>173</v>
      </c>
      <c r="B168" s="14">
        <v>100</v>
      </c>
      <c r="C168" s="11" t="str">
        <f xml:space="preserve"> HYPERLINK("http://www.unisem.ru/upload/1c-images/semena/biotehnika/impantiensakrobatrozstar.jpg?kod=00000066652", "Фото")</f>
        <v>Фото</v>
      </c>
      <c r="D168" s="11" t="str">
        <f xml:space="preserve"> HYPERLINK("http://www.unisem.ru/price_link?price_link=00000066652", "Описание")</f>
        <v>Описание</v>
      </c>
      <c r="E168" s="9" t="s">
        <v>1</v>
      </c>
      <c r="F168" s="10"/>
    </row>
    <row r="169" spans="1:6" s="3" customFormat="1" ht="12" customHeight="1" x14ac:dyDescent="0.2">
      <c r="A169" s="8" t="s">
        <v>174</v>
      </c>
      <c r="B169" s="14">
        <v>100</v>
      </c>
      <c r="C169" s="11" t="str">
        <f xml:space="preserve"> HYPERLINK("http://www.unisem.ru/upload/1c-images/semena/biotehnika/impantiesakrobatrouz.jpg?kod=00000122026", "Фото")</f>
        <v>Фото</v>
      </c>
      <c r="D169" s="11" t="str">
        <f xml:space="preserve"> HYPERLINK("http://www.unisem.ru/price_link?price_link=00000122026", "Описание")</f>
        <v>Описание</v>
      </c>
      <c r="E169" s="9" t="s">
        <v>5</v>
      </c>
      <c r="F169" s="10"/>
    </row>
    <row r="170" spans="1:6" s="3" customFormat="1" ht="12" customHeight="1" x14ac:dyDescent="0.2">
      <c r="A170" s="8" t="s">
        <v>175</v>
      </c>
      <c r="B170" s="14">
        <v>100</v>
      </c>
      <c r="C170" s="11" t="str">
        <f xml:space="preserve"> HYPERLINK("http://www.unisem.ru/upload/1c-images/semena/biotehnika/impantiensakrobatsalmon.jpg?kod=00000087129", "Фото")</f>
        <v>Фото</v>
      </c>
      <c r="D170" s="11" t="str">
        <f xml:space="preserve"> HYPERLINK("http://www.unisem.ru/price_link?price_link=00000087129", "Описание")</f>
        <v>Описание</v>
      </c>
      <c r="E170" s="9" t="s">
        <v>5</v>
      </c>
      <c r="F170" s="10"/>
    </row>
    <row r="171" spans="1:6" s="3" customFormat="1" ht="12" customHeight="1" x14ac:dyDescent="0.2">
      <c r="A171" s="8" t="s">
        <v>176</v>
      </c>
      <c r="B171" s="14">
        <v>100</v>
      </c>
      <c r="C171" s="11" t="str">
        <f xml:space="preserve"> HYPERLINK("http://www.unisem.ru/upload/1c-images/semena/biotehnika/vallera_imara_vajt.jpg?kod=00000100710", "Фото")</f>
        <v>Фото</v>
      </c>
      <c r="D171" s="11" t="str">
        <f xml:space="preserve"> HYPERLINK("http://www.unisem.ru/price_link?price_link=00000100710", "Описание")</f>
        <v>Описание</v>
      </c>
      <c r="E171" s="9" t="s">
        <v>5</v>
      </c>
      <c r="F171" s="10"/>
    </row>
    <row r="172" spans="1:6" s="3" customFormat="1" ht="12" customHeight="1" x14ac:dyDescent="0.2">
      <c r="A172" s="8" t="s">
        <v>177</v>
      </c>
      <c r="B172" s="14">
        <v>100</v>
      </c>
      <c r="C172" s="11" t="str">
        <f xml:space="preserve"> HYPERLINK("http://www.unisem.ru/upload/1c-images/semena/biotehnika/balzaminvaleraimaraviolet.jpg?kod=00000110183", "Фото")</f>
        <v>Фото</v>
      </c>
      <c r="D172" s="11" t="str">
        <f xml:space="preserve"> HYPERLINK("http://www.unisem.ru/price_link?price_link=00000110183", "Описание")</f>
        <v>Описание</v>
      </c>
      <c r="E172" s="9" t="s">
        <v>5</v>
      </c>
      <c r="F172" s="10"/>
    </row>
    <row r="173" spans="1:6" s="3" customFormat="1" ht="12" customHeight="1" x14ac:dyDescent="0.2">
      <c r="A173" s="8" t="s">
        <v>178</v>
      </c>
      <c r="B173" s="14">
        <v>100</v>
      </c>
      <c r="C173" s="11" t="str">
        <f xml:space="preserve"> HYPERLINK("http://www.unisem.ru/upload/1c-images/semena/biotehnika/balzaminvaleraimaraorang.jpg?kod=00000110184", "Фото")</f>
        <v>Фото</v>
      </c>
      <c r="D173" s="11" t="str">
        <f xml:space="preserve"> HYPERLINK("http://www.unisem.ru/price_link?price_link=00000110184", "Описание")</f>
        <v>Описание</v>
      </c>
      <c r="E173" s="9" t="s">
        <v>1</v>
      </c>
      <c r="F173" s="10"/>
    </row>
    <row r="174" spans="1:6" s="3" customFormat="1" ht="12" customHeight="1" x14ac:dyDescent="0.2">
      <c r="A174" s="8" t="s">
        <v>179</v>
      </c>
      <c r="B174" s="14">
        <v>100</v>
      </c>
      <c r="C174" s="11" t="str">
        <f xml:space="preserve"> HYPERLINK("http://www.unisem.ru/upload/1c-images/semena/biotehnika/impatiens_vallera_imara_oranzh_star.jpg?kod=00000100711", "Фото")</f>
        <v>Фото</v>
      </c>
      <c r="D174" s="11" t="str">
        <f xml:space="preserve"> HYPERLINK("http://www.unisem.ru/price_link?price_link=00000100711", "Описание")</f>
        <v>Описание</v>
      </c>
      <c r="E174" s="9" t="s">
        <v>70</v>
      </c>
      <c r="F174" s="10"/>
    </row>
    <row r="175" spans="1:6" s="3" customFormat="1" ht="12" customHeight="1" x14ac:dyDescent="0.2">
      <c r="A175" s="8" t="s">
        <v>180</v>
      </c>
      <c r="B175" s="14">
        <v>100</v>
      </c>
      <c r="C175" s="11" t="str">
        <f xml:space="preserve"> HYPERLINK("http://www.unisem.ru/upload/1c-images/semena/biotehnika/impantienshiliteburgundy.jpg?kod=00000066653", "Фото")</f>
        <v>Фото</v>
      </c>
      <c r="D175" s="11" t="str">
        <f xml:space="preserve"> HYPERLINK("http://www.unisem.ru/price_link?price_link=00000066653", "Описание")</f>
        <v>Описание</v>
      </c>
      <c r="E175" s="9" t="s">
        <v>5</v>
      </c>
      <c r="F175" s="10"/>
    </row>
    <row r="176" spans="1:6" s="3" customFormat="1" ht="12" customHeight="1" x14ac:dyDescent="0.2">
      <c r="A176" s="8" t="s">
        <v>181</v>
      </c>
      <c r="B176" s="14">
        <v>100</v>
      </c>
      <c r="C176" s="11" t="str">
        <f xml:space="preserve"> HYPERLINK("http://www.unisem.ru/upload/1c-images/semena/biotehnika/impantienshilitediporang.jpg?kod=00000066654", "Фото")</f>
        <v>Фото</v>
      </c>
      <c r="D176" s="11" t="str">
        <f xml:space="preserve"> HYPERLINK("http://www.unisem.ru/price_link?price_link=00000066654", "Описание")</f>
        <v>Описание</v>
      </c>
      <c r="E176" s="9" t="s">
        <v>1</v>
      </c>
      <c r="F176" s="10"/>
    </row>
    <row r="177" spans="1:6" s="3" customFormat="1" ht="12" customHeight="1" x14ac:dyDescent="0.2">
      <c r="A177" s="8" t="s">
        <v>182</v>
      </c>
      <c r="B177" s="14">
        <v>100</v>
      </c>
      <c r="C177" s="11" t="str">
        <f xml:space="preserve"> HYPERLINK("http://www.unisem.ru/upload/1c-images/semena/biotehnika/impantienshilitedipkoral.jpg?kod=00000066655", "Фото")</f>
        <v>Фото</v>
      </c>
      <c r="D177" s="11" t="str">
        <f xml:space="preserve"> HYPERLINK("http://www.unisem.ru/price_link?price_link=00000066655", "Описание")</f>
        <v>Описание</v>
      </c>
      <c r="E177" s="9" t="s">
        <v>5</v>
      </c>
      <c r="F177" s="10"/>
    </row>
    <row r="178" spans="1:6" s="3" customFormat="1" ht="12" customHeight="1" x14ac:dyDescent="0.2">
      <c r="A178" s="8" t="s">
        <v>183</v>
      </c>
      <c r="B178" s="14">
        <v>60</v>
      </c>
      <c r="C178" s="9"/>
      <c r="D178" s="11" t="str">
        <f xml:space="preserve"> HYPERLINK("http://www.unisem.ru/price_link?price_link=00000144265", "Описание")</f>
        <v>Описание</v>
      </c>
      <c r="E178" s="9" t="s">
        <v>1</v>
      </c>
      <c r="F178" s="10" t="s">
        <v>13</v>
      </c>
    </row>
    <row r="179" spans="1:6" s="3" customFormat="1" ht="12" customHeight="1" x14ac:dyDescent="0.2">
      <c r="A179" s="8" t="s">
        <v>184</v>
      </c>
      <c r="B179" s="14">
        <v>200</v>
      </c>
      <c r="C179" s="11" t="str">
        <f xml:space="preserve"> HYPERLINK("http://www.unisem.ru/upload/1c-images/semena/biotehnika/osteospermumakilasanset.jpg?kod=00000122037", "Фото")</f>
        <v>Фото</v>
      </c>
      <c r="D179" s="11" t="str">
        <f xml:space="preserve"> HYPERLINK("http://www.unisem.ru/price_link?price_link=00000122037", "Описание")</f>
        <v>Описание</v>
      </c>
      <c r="E179" s="9" t="s">
        <v>5</v>
      </c>
      <c r="F179" s="10"/>
    </row>
    <row r="180" spans="1:6" s="3" customFormat="1" ht="12" customHeight="1" x14ac:dyDescent="0.2">
      <c r="A180" s="8" t="s">
        <v>185</v>
      </c>
      <c r="B180" s="14">
        <v>200</v>
      </c>
      <c r="C180" s="11" t="str">
        <f xml:space="preserve"> HYPERLINK("http://www.unisem.ru/upload/1c-images/semena/biotehnika/osteospermumsunnygrandkanyon.jpg?kod=00000110199", "Фото")</f>
        <v>Фото</v>
      </c>
      <c r="D180" s="11" t="str">
        <f xml:space="preserve"> HYPERLINK("http://www.unisem.ru/price_link?price_link=00000110199", "Описание")</f>
        <v>Описание</v>
      </c>
      <c r="E180" s="9" t="s">
        <v>1</v>
      </c>
      <c r="F180" s="10"/>
    </row>
    <row r="181" spans="1:6" s="3" customFormat="1" ht="12" customHeight="1" x14ac:dyDescent="0.2">
      <c r="A181" s="8" t="s">
        <v>186</v>
      </c>
      <c r="B181" s="14">
        <v>100</v>
      </c>
      <c r="C181" s="11" t="str">
        <f xml:space="preserve"> HYPERLINK("http://www.unisem.ru/upload/1c-images/semena/biotehnika/osteospermumfentezyoushen.jpg?kod=00000141104", "Фото")</f>
        <v>Фото</v>
      </c>
      <c r="D181" s="11" t="str">
        <f xml:space="preserve"> HYPERLINK("http://www.unisem.ru/price_link?price_link=00000141104", "Описание")</f>
        <v>Описание</v>
      </c>
      <c r="E181" s="9" t="s">
        <v>5</v>
      </c>
      <c r="F181" s="10"/>
    </row>
    <row r="182" spans="1:6" s="3" customFormat="1" ht="12" customHeight="1" x14ac:dyDescent="0.2">
      <c r="A182" s="8" t="s">
        <v>187</v>
      </c>
      <c r="B182" s="14">
        <v>130</v>
      </c>
      <c r="C182" s="11" t="str">
        <f xml:space="preserve"> HYPERLINK("http://www.unisem.ru/upload/1c-images/semena/biotehnika/petuniya_mammyblu.jpg?kod=00000087147", "Фото")</f>
        <v>Фото</v>
      </c>
      <c r="D182" s="11" t="str">
        <f xml:space="preserve"> HYPERLINK("http://www.unisem.ru/price_link?price_link=00000087147", "Описание")</f>
        <v>Описание</v>
      </c>
      <c r="E182" s="9" t="s">
        <v>5</v>
      </c>
      <c r="F182" s="10"/>
    </row>
    <row r="183" spans="1:6" s="3" customFormat="1" ht="12" customHeight="1" x14ac:dyDescent="0.2">
      <c r="A183" s="8" t="s">
        <v>188</v>
      </c>
      <c r="B183" s="14">
        <v>130</v>
      </c>
      <c r="C183" s="11" t="str">
        <f xml:space="preserve"> HYPERLINK("http://www.unisem.ru/upload/1c-images/semena/biotehnika/petuniya_mammyburgundy.jpg?kod=00000087144", "Фото")</f>
        <v>Фото</v>
      </c>
      <c r="D183" s="11" t="str">
        <f xml:space="preserve"> HYPERLINK("http://www.unisem.ru/price_link?price_link=00000087144", "Описание")</f>
        <v>Описание</v>
      </c>
      <c r="E183" s="9" t="s">
        <v>1</v>
      </c>
      <c r="F183" s="10"/>
    </row>
    <row r="184" spans="1:6" s="3" customFormat="1" ht="12" customHeight="1" x14ac:dyDescent="0.2">
      <c r="A184" s="8" t="s">
        <v>189</v>
      </c>
      <c r="B184" s="14">
        <v>130</v>
      </c>
      <c r="C184" s="11" t="str">
        <f xml:space="preserve"> HYPERLINK("http://www.unisem.ru/upload/1c-images/semena/biotehnika/petuniya_mammyvite.jpg?kod=00000087148", "Фото")</f>
        <v>Фото</v>
      </c>
      <c r="D184" s="11" t="str">
        <f xml:space="preserve"> HYPERLINK("http://www.unisem.ru/price_link?price_link=00000087148", "Описание")</f>
        <v>Описание</v>
      </c>
      <c r="E184" s="9" t="s">
        <v>1</v>
      </c>
      <c r="F184" s="10"/>
    </row>
    <row r="185" spans="1:6" s="3" customFormat="1" ht="12" customHeight="1" x14ac:dyDescent="0.2">
      <c r="A185" s="8" t="s">
        <v>190</v>
      </c>
      <c r="B185" s="14">
        <v>130</v>
      </c>
      <c r="C185" s="11" t="str">
        <f xml:space="preserve"> HYPERLINK("http://www.unisem.ru/upload/1c-images/semena/biotehnika/petuniya_mammyellow.jpg?kod=00000087145", "Фото")</f>
        <v>Фото</v>
      </c>
      <c r="D185" s="11" t="str">
        <f xml:space="preserve"> HYPERLINK("http://www.unisem.ru/price_link?price_link=00000087145", "Описание")</f>
        <v>Описание</v>
      </c>
      <c r="E185" s="9" t="s">
        <v>1</v>
      </c>
      <c r="F185" s="10"/>
    </row>
    <row r="186" spans="1:6" s="3" customFormat="1" ht="12" customHeight="1" x14ac:dyDescent="0.2">
      <c r="A186" s="8" t="s">
        <v>191</v>
      </c>
      <c r="B186" s="14">
        <v>130</v>
      </c>
      <c r="C186" s="11" t="str">
        <f xml:space="preserve"> HYPERLINK("http://www.unisem.ru/upload/1c-images/semena/biotehnika/petuniya_mammyred.jpg?kod=00000087146", "Фото")</f>
        <v>Фото</v>
      </c>
      <c r="D186" s="11" t="str">
        <f xml:space="preserve"> HYPERLINK("http://www.unisem.ru/price_link?price_link=00000087146", "Описание")</f>
        <v>Описание</v>
      </c>
      <c r="E186" s="9" t="s">
        <v>1</v>
      </c>
      <c r="F186" s="10"/>
    </row>
    <row r="187" spans="1:6" s="3" customFormat="1" ht="12" customHeight="1" x14ac:dyDescent="0.2">
      <c r="A187" s="8" t="s">
        <v>192</v>
      </c>
      <c r="B187" s="14">
        <v>130</v>
      </c>
      <c r="C187" s="11" t="str">
        <f xml:space="preserve"> HYPERLINK("http://www.unisem.ru/upload/1c-images/semena/biotehnika/petuniya_kaskadnaya_melkotsvetkovaya_ninya_burgundi.jpg?kod=00000096651", "Фото")</f>
        <v>Фото</v>
      </c>
      <c r="D187" s="11" t="str">
        <f xml:space="preserve"> HYPERLINK("http://www.unisem.ru/price_link?price_link=00000096651", "Описание")</f>
        <v>Описание</v>
      </c>
      <c r="E187" s="9" t="s">
        <v>5</v>
      </c>
      <c r="F187" s="10"/>
    </row>
    <row r="188" spans="1:6" s="3" customFormat="1" ht="12" customHeight="1" x14ac:dyDescent="0.2">
      <c r="A188" s="8" t="s">
        <v>193</v>
      </c>
      <c r="B188" s="14">
        <v>130</v>
      </c>
      <c r="C188" s="11" t="str">
        <f xml:space="preserve"> HYPERLINK("http://www.unisem.ru/upload/1c-images/semena/biotehnika/petunyaninyavite.jpg?kod=00000069647", "Фото")</f>
        <v>Фото</v>
      </c>
      <c r="D188" s="11" t="str">
        <f xml:space="preserve"> HYPERLINK("http://www.unisem.ru/price_link?price_link=00000069647", "Описание")</f>
        <v>Описание</v>
      </c>
      <c r="E188" s="9" t="s">
        <v>1</v>
      </c>
      <c r="F188" s="10"/>
    </row>
    <row r="189" spans="1:6" s="3" customFormat="1" ht="12" customHeight="1" x14ac:dyDescent="0.2">
      <c r="A189" s="8" t="s">
        <v>194</v>
      </c>
      <c r="B189" s="14">
        <v>130</v>
      </c>
      <c r="C189" s="11" t="str">
        <f xml:space="preserve"> HYPERLINK("http://www.unisem.ru/upload/1c-images/semena/biotehnika/petunyaninyalavander.jpg?kod=00000069648", "Фото")</f>
        <v>Фото</v>
      </c>
      <c r="D189" s="11" t="str">
        <f xml:space="preserve"> HYPERLINK("http://www.unisem.ru/price_link?price_link=00000069648", "Описание")</f>
        <v>Описание</v>
      </c>
      <c r="E189" s="9" t="s">
        <v>5</v>
      </c>
      <c r="F189" s="10"/>
    </row>
    <row r="190" spans="1:6" s="3" customFormat="1" ht="12" customHeight="1" x14ac:dyDescent="0.2">
      <c r="A190" s="8" t="s">
        <v>195</v>
      </c>
      <c r="B190" s="14">
        <v>130</v>
      </c>
      <c r="C190" s="11" t="str">
        <f xml:space="preserve"> HYPERLINK("http://www.unisem.ru/upload/1c-images/semena/biotehnika/petunyaninyapurpl.jpg?kod=00000069649", "Фото")</f>
        <v>Фото</v>
      </c>
      <c r="D190" s="11" t="str">
        <f xml:space="preserve"> HYPERLINK("http://www.unisem.ru/price_link?price_link=00000069649", "Описание")</f>
        <v>Описание</v>
      </c>
      <c r="E190" s="9" t="s">
        <v>5</v>
      </c>
      <c r="F190" s="10"/>
    </row>
    <row r="191" spans="1:6" s="3" customFormat="1" ht="12" customHeight="1" x14ac:dyDescent="0.2">
      <c r="A191" s="8" t="s">
        <v>196</v>
      </c>
      <c r="B191" s="14">
        <v>130</v>
      </c>
      <c r="C191" s="11" t="str">
        <f xml:space="preserve"> HYPERLINK("http://www.unisem.ru/upload/1c-images/semena/biotehnika/petunyaninyared.jpg?kod=00000069650", "Фото")</f>
        <v>Фото</v>
      </c>
      <c r="D191" s="11" t="str">
        <f xml:space="preserve"> HYPERLINK("http://www.unisem.ru/price_link?price_link=00000069650", "Описание")</f>
        <v>Описание</v>
      </c>
      <c r="E191" s="9" t="s">
        <v>5</v>
      </c>
      <c r="F191" s="10"/>
    </row>
    <row r="192" spans="1:6" s="3" customFormat="1" ht="12" customHeight="1" x14ac:dyDescent="0.2">
      <c r="A192" s="8" t="s">
        <v>197</v>
      </c>
      <c r="B192" s="14">
        <v>130</v>
      </c>
      <c r="C192" s="11" t="str">
        <f xml:space="preserve"> HYPERLINK("http://www.unisem.ru/upload/1c-images/semena/biotehnika/petunyaninyaskyblu.jpg?kod=00000069651", "Фото")</f>
        <v>Фото</v>
      </c>
      <c r="D192" s="11" t="str">
        <f xml:space="preserve"> HYPERLINK("http://www.unisem.ru/price_link?price_link=00000069651", "Описание")</f>
        <v>Описание</v>
      </c>
      <c r="E192" s="9" t="s">
        <v>5</v>
      </c>
      <c r="F192" s="10"/>
    </row>
    <row r="193" spans="1:6" s="3" customFormat="1" ht="12" customHeight="1" x14ac:dyDescent="0.2">
      <c r="A193" s="8" t="s">
        <v>198</v>
      </c>
      <c r="B193" s="14">
        <v>60</v>
      </c>
      <c r="C193" s="11" t="str">
        <f xml:space="preserve"> HYPERLINK("http://www.unisem.ru/upload/1c-images/semena/biotehnika/petuniyapentalfablu.jpg?kod=00000132712", "Фото")</f>
        <v>Фото</v>
      </c>
      <c r="D193" s="11" t="str">
        <f xml:space="preserve"> HYPERLINK("http://www.unisem.ru/price_link?price_link=00000132712", "Описание")</f>
        <v>Описание</v>
      </c>
      <c r="E193" s="9" t="s">
        <v>1</v>
      </c>
      <c r="F193" s="10"/>
    </row>
    <row r="194" spans="1:6" s="3" customFormat="1" ht="12" customHeight="1" x14ac:dyDescent="0.2">
      <c r="A194" s="8" t="s">
        <v>199</v>
      </c>
      <c r="B194" s="14">
        <v>60</v>
      </c>
      <c r="C194" s="11" t="str">
        <f xml:space="preserve"> HYPERLINK("http://www.unisem.ru/upload/1c-images/semena/biotehnika/petuniyapentalfaburgundy.jpg?kod=00000128160", "Фото")</f>
        <v>Фото</v>
      </c>
      <c r="D194" s="11" t="str">
        <f xml:space="preserve"> HYPERLINK("http://www.unisem.ru/price_link?price_link=00000128160", "Описание")</f>
        <v>Описание</v>
      </c>
      <c r="E194" s="9" t="s">
        <v>1</v>
      </c>
      <c r="F194" s="10"/>
    </row>
    <row r="195" spans="1:6" s="3" customFormat="1" ht="12" customHeight="1" x14ac:dyDescent="0.2">
      <c r="A195" s="8" t="s">
        <v>200</v>
      </c>
      <c r="B195" s="14">
        <v>60</v>
      </c>
      <c r="C195" s="11" t="str">
        <f xml:space="preserve"> HYPERLINK("http://www.unisem.ru/upload/1c-images/semena/biotehnika/petuniyapentalfavite.jpg?kod=00000132715", "Фото")</f>
        <v>Фото</v>
      </c>
      <c r="D195" s="11" t="str">
        <f xml:space="preserve"> HYPERLINK("http://www.unisem.ru/price_link?price_link=00000132715", "Описание")</f>
        <v>Описание</v>
      </c>
      <c r="E195" s="9" t="s">
        <v>1</v>
      </c>
      <c r="F195" s="10"/>
    </row>
    <row r="196" spans="1:6" s="3" customFormat="1" ht="12" customHeight="1" x14ac:dyDescent="0.2">
      <c r="A196" s="8" t="s">
        <v>201</v>
      </c>
      <c r="B196" s="14">
        <v>60</v>
      </c>
      <c r="C196" s="11" t="str">
        <f xml:space="preserve"> HYPERLINK("http://www.unisem.ru/upload/1c-images/semena/biotehnika/petuniyapentalfavelvet.jpg?kod=00000133576", "Фото")</f>
        <v>Фото</v>
      </c>
      <c r="D196" s="11" t="str">
        <f xml:space="preserve"> HYPERLINK("http://www.unisem.ru/price_link?price_link=00000133576", "Описание")</f>
        <v>Описание</v>
      </c>
      <c r="E196" s="9" t="s">
        <v>1</v>
      </c>
      <c r="F196" s="10"/>
    </row>
    <row r="197" spans="1:6" s="3" customFormat="1" ht="12" customHeight="1" x14ac:dyDescent="0.2">
      <c r="A197" s="8" t="s">
        <v>202</v>
      </c>
      <c r="B197" s="14">
        <v>60</v>
      </c>
      <c r="C197" s="11" t="str">
        <f xml:space="preserve"> HYPERLINK("http://www.unisem.ru/upload/1c-images/semena/biotehnika/petuniyapentalfavelvetviteedg.jpg?kod=00000132716", "Фото")</f>
        <v>Фото</v>
      </c>
      <c r="D197" s="11" t="str">
        <f xml:space="preserve"> HYPERLINK("http://www.unisem.ru/price_link?price_link=00000132716", "Описание")</f>
        <v>Описание</v>
      </c>
      <c r="E197" s="9" t="s">
        <v>1</v>
      </c>
      <c r="F197" s="10"/>
    </row>
    <row r="198" spans="1:6" s="3" customFormat="1" ht="12" customHeight="1" x14ac:dyDescent="0.2">
      <c r="A198" s="8" t="s">
        <v>203</v>
      </c>
      <c r="B198" s="14">
        <v>60</v>
      </c>
      <c r="C198" s="11" t="str">
        <f xml:space="preserve"> HYPERLINK("http://www.unisem.ru/upload/1c-images/semena/biotehnika/petuniyapentalfakrimsonstar.jpg?kod=00000132717", "Фото")</f>
        <v>Фото</v>
      </c>
      <c r="D198" s="11" t="str">
        <f xml:space="preserve"> HYPERLINK("http://www.unisem.ru/price_link?price_link=00000132717", "Описание")</f>
        <v>Описание</v>
      </c>
      <c r="E198" s="9" t="s">
        <v>1</v>
      </c>
      <c r="F198" s="10"/>
    </row>
    <row r="199" spans="1:6" s="3" customFormat="1" ht="12" customHeight="1" x14ac:dyDescent="0.2">
      <c r="A199" s="8" t="s">
        <v>204</v>
      </c>
      <c r="B199" s="14">
        <v>60</v>
      </c>
      <c r="C199" s="11" t="str">
        <f xml:space="preserve"> HYPERLINK("http://www.unisem.ru/upload/1c-images/semena/biotehnika/petuniyapentalfaorhid.jpg?kod=00000132718", "Фото")</f>
        <v>Фото</v>
      </c>
      <c r="D199" s="11" t="str">
        <f xml:space="preserve"> HYPERLINK("http://www.unisem.ru/price_link?price_link=00000132718", "Описание")</f>
        <v>Описание</v>
      </c>
      <c r="E199" s="9" t="s">
        <v>1</v>
      </c>
      <c r="F199" s="10"/>
    </row>
    <row r="200" spans="1:6" s="3" customFormat="1" ht="12" customHeight="1" x14ac:dyDescent="0.2">
      <c r="A200" s="8" t="s">
        <v>205</v>
      </c>
      <c r="B200" s="14">
        <v>60</v>
      </c>
      <c r="C200" s="11" t="str">
        <f xml:space="preserve"> HYPERLINK("http://www.unisem.ru/upload/1c-images/semena/biotehnika/petunyapentalfaplum.jpg?kod=00000141112", "Фото")</f>
        <v>Фото</v>
      </c>
      <c r="D200" s="11" t="str">
        <f xml:space="preserve"> HYPERLINK("http://www.unisem.ru/price_link?price_link=00000141112", "Описание")</f>
        <v>Описание</v>
      </c>
      <c r="E200" s="9" t="s">
        <v>1</v>
      </c>
      <c r="F200" s="10"/>
    </row>
    <row r="201" spans="1:6" s="3" customFormat="1" ht="12" customHeight="1" x14ac:dyDescent="0.2">
      <c r="A201" s="8" t="s">
        <v>206</v>
      </c>
      <c r="B201" s="14">
        <v>60</v>
      </c>
      <c r="C201" s="11" t="str">
        <f xml:space="preserve"> HYPERLINK("http://www.unisem.ru/upload/1c-images/semena/biotehnika/petuniyapentalfared.jpg?kod=00000128161", "Фото")</f>
        <v>Фото</v>
      </c>
      <c r="D201" s="11" t="str">
        <f xml:space="preserve"> HYPERLINK("http://www.unisem.ru/price_link?price_link=00000128161", "Описание")</f>
        <v>Описание</v>
      </c>
      <c r="E201" s="9" t="s">
        <v>1</v>
      </c>
      <c r="F201" s="10"/>
    </row>
    <row r="202" spans="1:6" s="3" customFormat="1" ht="12" customHeight="1" x14ac:dyDescent="0.2">
      <c r="A202" s="8" t="s">
        <v>207</v>
      </c>
      <c r="B202" s="14">
        <v>60</v>
      </c>
      <c r="C202" s="11" t="str">
        <f xml:space="preserve"> HYPERLINK("http://www.unisem.ru/upload/1c-images/semena/biotehnika/petunyapentalfaredstar.jpg?kod=00000141115", "Фото")</f>
        <v>Фото</v>
      </c>
      <c r="D202" s="11" t="str">
        <f xml:space="preserve"> HYPERLINK("http://www.unisem.ru/price_link?price_link=00000141115", "Описание")</f>
        <v>Описание</v>
      </c>
      <c r="E202" s="9" t="s">
        <v>1</v>
      </c>
      <c r="F202" s="10"/>
    </row>
    <row r="203" spans="1:6" s="3" customFormat="1" ht="12" customHeight="1" x14ac:dyDescent="0.2">
      <c r="A203" s="8" t="s">
        <v>208</v>
      </c>
      <c r="B203" s="14">
        <v>60</v>
      </c>
      <c r="C203" s="11" t="str">
        <f xml:space="preserve"> HYPERLINK("http://www.unisem.ru/upload/1c-images/semena/biotehnika/petunyapentalfaskybly.jpg?kod=00000141116", "Фото")</f>
        <v>Фото</v>
      </c>
      <c r="D203" s="11" t="str">
        <f xml:space="preserve"> HYPERLINK("http://www.unisem.ru/price_link?price_link=00000141116", "Описание")</f>
        <v>Описание</v>
      </c>
      <c r="E203" s="9" t="s">
        <v>1</v>
      </c>
      <c r="F203" s="10"/>
    </row>
    <row r="204" spans="1:6" s="3" customFormat="1" ht="12" customHeight="1" x14ac:dyDescent="0.2">
      <c r="A204" s="8" t="s">
        <v>209</v>
      </c>
      <c r="B204" s="14">
        <v>85</v>
      </c>
      <c r="C204" s="11" t="str">
        <f xml:space="preserve"> HYPERLINK("http://www.unisem.ru/upload/1c-images/semena/biotehnika/petunyasferikably.jpg?kod=00000065492", "Фото")</f>
        <v>Фото</v>
      </c>
      <c r="D204" s="11" t="str">
        <f xml:space="preserve"> HYPERLINK("http://www.unisem.ru/price_link?price_link=00000065492", "Описание")</f>
        <v>Описание</v>
      </c>
      <c r="E204" s="9" t="s">
        <v>1</v>
      </c>
      <c r="F204" s="10"/>
    </row>
    <row r="205" spans="1:6" s="3" customFormat="1" ht="12" customHeight="1" x14ac:dyDescent="0.2">
      <c r="A205" s="8" t="s">
        <v>210</v>
      </c>
      <c r="B205" s="14">
        <v>85</v>
      </c>
      <c r="C205" s="11" t="str">
        <f xml:space="preserve"> HYPERLINK("http://www.unisem.ru/upload/1c-images/semena/biotehnika/petuniyasferikaburgundyviteedg.jpg?kod=00000081258", "Фото")</f>
        <v>Фото</v>
      </c>
      <c r="D205" s="11" t="str">
        <f xml:space="preserve"> HYPERLINK("http://www.unisem.ru/price_link?price_link=00000081258", "Описание")</f>
        <v>Описание</v>
      </c>
      <c r="E205" s="9" t="s">
        <v>1</v>
      </c>
      <c r="F205" s="10"/>
    </row>
    <row r="206" spans="1:6" s="3" customFormat="1" ht="12" customHeight="1" x14ac:dyDescent="0.2">
      <c r="A206" s="8" t="s">
        <v>211</v>
      </c>
      <c r="B206" s="14">
        <v>85</v>
      </c>
      <c r="C206" s="11" t="str">
        <f xml:space="preserve"> HYPERLINK("http://www.unisem.ru/upload/1c-images/semena/biotehnika/petunyasferikawhite.jpg?kod=00000065493", "Фото")</f>
        <v>Фото</v>
      </c>
      <c r="D206" s="11" t="str">
        <f xml:space="preserve"> HYPERLINK("http://www.unisem.ru/price_link?price_link=00000065493", "Описание")</f>
        <v>Описание</v>
      </c>
      <c r="E206" s="9" t="s">
        <v>1</v>
      </c>
      <c r="F206" s="10"/>
    </row>
    <row r="207" spans="1:6" s="3" customFormat="1" ht="12" customHeight="1" x14ac:dyDescent="0.2">
      <c r="A207" s="8" t="s">
        <v>212</v>
      </c>
      <c r="B207" s="14">
        <v>85</v>
      </c>
      <c r="C207" s="11" t="str">
        <f xml:space="preserve"> HYPERLINK("http://www.unisem.ru/upload/1c-images/semena/biotehnika/petunyasferikapurpl.jpg?kod=00000065494", "Фото")</f>
        <v>Фото</v>
      </c>
      <c r="D207" s="11" t="str">
        <f xml:space="preserve"> HYPERLINK("http://www.unisem.ru/price_link?price_link=00000065494", "Описание")</f>
        <v>Описание</v>
      </c>
      <c r="E207" s="9" t="s">
        <v>1</v>
      </c>
      <c r="F207" s="10"/>
    </row>
    <row r="208" spans="1:6" s="3" customFormat="1" ht="12" customHeight="1" x14ac:dyDescent="0.2">
      <c r="A208" s="8" t="s">
        <v>213</v>
      </c>
      <c r="B208" s="14">
        <v>85</v>
      </c>
      <c r="C208" s="11" t="str">
        <f xml:space="preserve"> HYPERLINK("http://www.unisem.ru/upload/1c-images/semena/biotehnika/petuniyasferikaorhidstringy.jpg?kod=00000081260", "Фото")</f>
        <v>Фото</v>
      </c>
      <c r="D208" s="11" t="str">
        <f xml:space="preserve"> HYPERLINK("http://www.unisem.ru/price_link?price_link=00000081260", "Описание")</f>
        <v>Описание</v>
      </c>
      <c r="E208" s="9" t="s">
        <v>1</v>
      </c>
      <c r="F208" s="10"/>
    </row>
    <row r="209" spans="1:6" s="3" customFormat="1" ht="12" customHeight="1" x14ac:dyDescent="0.2">
      <c r="A209" s="8" t="s">
        <v>214</v>
      </c>
      <c r="B209" s="14">
        <v>85</v>
      </c>
      <c r="C209" s="11" t="str">
        <f xml:space="preserve"> HYPERLINK("http://www.unisem.ru/upload/1c-images/semena/biotehnika/petuniyasferikarozviteedg.jpg?kod=00000081259", "Фото")</f>
        <v>Фото</v>
      </c>
      <c r="D209" s="11" t="str">
        <f xml:space="preserve"> HYPERLINK("http://www.unisem.ru/price_link?price_link=00000081259", "Описание")</f>
        <v>Описание</v>
      </c>
      <c r="E209" s="9" t="s">
        <v>1</v>
      </c>
      <c r="F209" s="10"/>
    </row>
    <row r="210" spans="1:6" s="3" customFormat="1" ht="12" customHeight="1" x14ac:dyDescent="0.2">
      <c r="A210" s="8" t="s">
        <v>215</v>
      </c>
      <c r="B210" s="14">
        <v>85</v>
      </c>
      <c r="C210" s="11" t="str">
        <f xml:space="preserve"> HYPERLINK("http://www.unisem.ru/upload/1c-images/semena/biotehnika/petunyasferikorozveined.jpg?kod=00000066658", "Фото")</f>
        <v>Фото</v>
      </c>
      <c r="D210" s="11" t="str">
        <f xml:space="preserve"> HYPERLINK("http://www.unisem.ru/price_link?price_link=00000066658", "Описание")</f>
        <v>Описание</v>
      </c>
      <c r="E210" s="9" t="s">
        <v>1</v>
      </c>
      <c r="F210" s="10"/>
    </row>
    <row r="211" spans="1:6" s="3" customFormat="1" ht="12" customHeight="1" x14ac:dyDescent="0.2">
      <c r="A211" s="8" t="s">
        <v>216</v>
      </c>
      <c r="B211" s="14">
        <v>85</v>
      </c>
      <c r="C211" s="11" t="str">
        <f xml:space="preserve"> HYPERLINK("http://www.unisem.ru/upload/1c-images/semena/biotehnika/petunyasferikorozmorn.jpg?kod=00000066659", "Фото")</f>
        <v>Фото</v>
      </c>
      <c r="D211" s="11" t="str">
        <f xml:space="preserve"> HYPERLINK("http://www.unisem.ru/price_link?price_link=00000066659", "Описание")</f>
        <v>Описание</v>
      </c>
      <c r="E211" s="9" t="s">
        <v>1</v>
      </c>
      <c r="F211" s="10"/>
    </row>
    <row r="212" spans="1:6" s="3" customFormat="1" ht="12" customHeight="1" x14ac:dyDescent="0.2">
      <c r="A212" s="8" t="s">
        <v>217</v>
      </c>
      <c r="B212" s="14">
        <v>85</v>
      </c>
      <c r="C212" s="11" t="str">
        <f xml:space="preserve"> HYPERLINK("http://www.unisem.ru/upload/1c-images/semena/biotehnika/petunyasferikosalmon.jpg?kod=00000066660", "Фото")</f>
        <v>Фото</v>
      </c>
      <c r="D212" s="11" t="str">
        <f xml:space="preserve"> HYPERLINK("http://www.unisem.ru/price_link?price_link=00000066660", "Описание")</f>
        <v>Описание</v>
      </c>
      <c r="E212" s="9" t="s">
        <v>1</v>
      </c>
      <c r="F212" s="10"/>
    </row>
    <row r="213" spans="1:6" s="3" customFormat="1" ht="12" customHeight="1" x14ac:dyDescent="0.2">
      <c r="A213" s="8" t="s">
        <v>218</v>
      </c>
      <c r="B213" s="14">
        <v>85</v>
      </c>
      <c r="C213" s="11" t="str">
        <f xml:space="preserve"> HYPERLINK("http://www.unisem.ru/upload/1c-images/semena/biotehnika/petunyasferikosalmonmorn.jpg?kod=00000066661", "Фото")</f>
        <v>Фото</v>
      </c>
      <c r="D213" s="11" t="str">
        <f xml:space="preserve"> HYPERLINK("http://www.unisem.ru/price_link?price_link=00000066661", "Описание")</f>
        <v>Описание</v>
      </c>
      <c r="E213" s="9" t="s">
        <v>1</v>
      </c>
      <c r="F213" s="10"/>
    </row>
    <row r="214" spans="1:6" s="3" customFormat="1" ht="12" customHeight="1" x14ac:dyDescent="0.2">
      <c r="A214" s="8" t="s">
        <v>219</v>
      </c>
      <c r="B214" s="14">
        <v>85</v>
      </c>
      <c r="C214" s="11" t="str">
        <f xml:space="preserve"> HYPERLINK("http://www.unisem.ru/upload/1c-images/semena/biotehnika/petunyasferikasweetpink.jpg?kod=00000065495", "Фото")</f>
        <v>Фото</v>
      </c>
      <c r="D214" s="11" t="str">
        <f xml:space="preserve"> HYPERLINK("http://www.unisem.ru/price_link?price_link=00000065495", "Описание")</f>
        <v>Описание</v>
      </c>
      <c r="E214" s="9" t="s">
        <v>1</v>
      </c>
      <c r="F214" s="10"/>
    </row>
    <row r="215" spans="1:6" s="3" customFormat="1" ht="12" customHeight="1" x14ac:dyDescent="0.2">
      <c r="A215" s="8" t="s">
        <v>220</v>
      </c>
      <c r="B215" s="14">
        <v>160</v>
      </c>
      <c r="C215" s="11" t="str">
        <f xml:space="preserve"> HYPERLINK("http://www.unisem.ru/upload/1c-images/semena/biotehnika/petunyataifunparpl.jpg?kod=00000122044", "Фото")</f>
        <v>Фото</v>
      </c>
      <c r="D215" s="11" t="str">
        <f xml:space="preserve"> HYPERLINK("http://www.unisem.ru/price_link?price_link=00000122044", "Описание")</f>
        <v>Описание</v>
      </c>
      <c r="E215" s="9" t="s">
        <v>1</v>
      </c>
      <c r="F215" s="10"/>
    </row>
    <row r="216" spans="1:6" s="3" customFormat="1" ht="12" customHeight="1" x14ac:dyDescent="0.2">
      <c r="A216" s="8" t="s">
        <v>221</v>
      </c>
      <c r="B216" s="14">
        <v>160</v>
      </c>
      <c r="C216" s="11" t="str">
        <f xml:space="preserve"> HYPERLINK("http://www.unisem.ru/upload/1c-images/semena/biotehnika/petuniyataifunredvelur.jpg?kod=00000087137", "Фото")</f>
        <v>Фото</v>
      </c>
      <c r="D216" s="11" t="str">
        <f xml:space="preserve"> HYPERLINK("http://www.unisem.ru/price_link?price_link=00000087137", "Описание")</f>
        <v>Описание</v>
      </c>
      <c r="E216" s="9" t="s">
        <v>1</v>
      </c>
      <c r="F216" s="10"/>
    </row>
    <row r="217" spans="1:6" s="3" customFormat="1" ht="12" customHeight="1" x14ac:dyDescent="0.2">
      <c r="A217" s="8" t="s">
        <v>222</v>
      </c>
      <c r="B217" s="14">
        <v>160</v>
      </c>
      <c r="C217" s="11" t="str">
        <f xml:space="preserve"> HYPERLINK("http://www.unisem.ru/upload/1c-images/semena/biotehnika/petuniyataifunsilver.jpg?kod=00000087138", "Фото")</f>
        <v>Фото</v>
      </c>
      <c r="D217" s="11" t="str">
        <f xml:space="preserve"> HYPERLINK("http://www.unisem.ru/price_link?price_link=00000087138", "Описание")</f>
        <v>Описание</v>
      </c>
      <c r="E217" s="9" t="s">
        <v>1</v>
      </c>
      <c r="F217" s="10"/>
    </row>
    <row r="218" spans="1:6" s="3" customFormat="1" ht="12" customHeight="1" x14ac:dyDescent="0.2">
      <c r="A218" s="8" t="s">
        <v>223</v>
      </c>
      <c r="B218" s="14">
        <v>160</v>
      </c>
      <c r="C218" s="11" t="str">
        <f xml:space="preserve"> HYPERLINK("http://www.unisem.ru/upload/1c-images/semena/biotehnika/40.jpg?kod=00000096647", "Фото")</f>
        <v>Фото</v>
      </c>
      <c r="D218" s="11" t="str">
        <f xml:space="preserve"> HYPERLINK("http://www.unisem.ru/price_link?price_link=00000096647", "Описание")</f>
        <v>Описание</v>
      </c>
      <c r="E218" s="9" t="s">
        <v>1</v>
      </c>
      <c r="F218" s="10"/>
    </row>
    <row r="219" spans="1:6" s="3" customFormat="1" ht="12" customHeight="1" x14ac:dyDescent="0.2">
      <c r="A219" s="8" t="s">
        <v>224</v>
      </c>
      <c r="B219" s="14">
        <v>160</v>
      </c>
      <c r="C219" s="11" t="str">
        <f xml:space="preserve"> HYPERLINK("http://www.unisem.ru/upload/1c-images/semena/biotehnika/petuniyataifuncherry.jpg?kod=00000087139", "Фото")</f>
        <v>Фото</v>
      </c>
      <c r="D219" s="11" t="str">
        <f xml:space="preserve"> HYPERLINK("http://www.unisem.ru/price_link?price_link=00000087139", "Описание")</f>
        <v>Описание</v>
      </c>
      <c r="E219" s="9" t="s">
        <v>1</v>
      </c>
      <c r="F219" s="10"/>
    </row>
    <row r="220" spans="1:6" s="3" customFormat="1" ht="12" customHeight="1" x14ac:dyDescent="0.2">
      <c r="A220" s="8" t="s">
        <v>225</v>
      </c>
      <c r="B220" s="14">
        <v>130</v>
      </c>
      <c r="C220" s="11" t="str">
        <f xml:space="preserve"> HYPERLINK("http://www.unisem.ru/upload/1c-images/semena/biotehnika/petunyaekliptikaandromeda.jpg?kod=00000141107", "Фото")</f>
        <v>Фото</v>
      </c>
      <c r="D220" s="11" t="str">
        <f xml:space="preserve"> HYPERLINK("http://www.unisem.ru/price_link?price_link=00000141107", "Описание")</f>
        <v>Описание</v>
      </c>
      <c r="E220" s="9" t="s">
        <v>1</v>
      </c>
      <c r="F220" s="10"/>
    </row>
    <row r="221" spans="1:6" s="3" customFormat="1" ht="12" customHeight="1" x14ac:dyDescent="0.2">
      <c r="A221" s="8" t="s">
        <v>226</v>
      </c>
      <c r="B221" s="14">
        <v>130</v>
      </c>
      <c r="C221" s="11" t="str">
        <f xml:space="preserve"> HYPERLINK("http://www.unisem.ru/upload/1c-images/semena/biotehnika/petunyaekliptikavega.jpg?kod=00000141108", "Фото")</f>
        <v>Фото</v>
      </c>
      <c r="D221" s="11" t="str">
        <f xml:space="preserve"> HYPERLINK("http://www.unisem.ru/price_link?price_link=00000141108", "Описание")</f>
        <v>Описание</v>
      </c>
      <c r="E221" s="9" t="s">
        <v>1</v>
      </c>
      <c r="F221" s="10"/>
    </row>
    <row r="222" spans="1:6" s="3" customFormat="1" ht="12" customHeight="1" x14ac:dyDescent="0.2">
      <c r="A222" s="8" t="s">
        <v>227</v>
      </c>
      <c r="B222" s="14">
        <v>130</v>
      </c>
      <c r="C222" s="11" t="str">
        <f xml:space="preserve"> HYPERLINK("http://www.unisem.ru/upload/1c-images/semena/biotehnika/petunyaekliptikavenera.jpg?kod=00000127729", "Фото")</f>
        <v>Фото</v>
      </c>
      <c r="D222" s="11" t="str">
        <f xml:space="preserve"> HYPERLINK("http://www.unisem.ru/price_link?price_link=00000127729", "Описание")</f>
        <v>Описание</v>
      </c>
      <c r="E222" s="9" t="s">
        <v>1</v>
      </c>
      <c r="F222" s="10"/>
    </row>
    <row r="223" spans="1:6" s="3" customFormat="1" ht="12" customHeight="1" x14ac:dyDescent="0.2">
      <c r="A223" s="8" t="s">
        <v>228</v>
      </c>
      <c r="B223" s="14">
        <v>130</v>
      </c>
      <c r="C223" s="11" t="str">
        <f xml:space="preserve"> HYPERLINK("http://www.unisem.ru/upload/1c-images/semena/biotehnika/petunyaekliptikagalaxi.jpg?kod=00000127733", "Фото")</f>
        <v>Фото</v>
      </c>
      <c r="D223" s="11" t="str">
        <f xml:space="preserve"> HYPERLINK("http://www.unisem.ru/price_link?price_link=00000127733", "Описание")</f>
        <v>Описание</v>
      </c>
      <c r="E223" s="9" t="s">
        <v>1</v>
      </c>
      <c r="F223" s="10"/>
    </row>
    <row r="224" spans="1:6" s="3" customFormat="1" ht="12" customHeight="1" x14ac:dyDescent="0.2">
      <c r="A224" s="8" t="s">
        <v>229</v>
      </c>
      <c r="B224" s="14">
        <v>130</v>
      </c>
      <c r="C224" s="11" t="str">
        <f xml:space="preserve"> HYPERLINK("http://www.unisem.ru/upload/1c-images/semena/biotehnika/petunyaekliptikamars.jpg?kod=00000127730", "Фото")</f>
        <v>Фото</v>
      </c>
      <c r="D224" s="11" t="str">
        <f xml:space="preserve"> HYPERLINK("http://www.unisem.ru/price_link?price_link=00000127730", "Описание")</f>
        <v>Описание</v>
      </c>
      <c r="E224" s="9" t="s">
        <v>1</v>
      </c>
      <c r="F224" s="10"/>
    </row>
    <row r="225" spans="1:6" s="3" customFormat="1" ht="12" customHeight="1" x14ac:dyDescent="0.2">
      <c r="A225" s="8" t="s">
        <v>230</v>
      </c>
      <c r="B225" s="14">
        <v>130</v>
      </c>
      <c r="C225" s="11" t="str">
        <f xml:space="preserve"> HYPERLINK("http://www.unisem.ru/upload/1c-images/semena/biotehnika/petunyaekliptikamerkury.jpg?kod=00000127731", "Фото")</f>
        <v>Фото</v>
      </c>
      <c r="D225" s="11" t="str">
        <f xml:space="preserve"> HYPERLINK("http://www.unisem.ru/price_link?price_link=00000127731", "Описание")</f>
        <v>Описание</v>
      </c>
      <c r="E225" s="9" t="s">
        <v>1</v>
      </c>
      <c r="F225" s="10"/>
    </row>
    <row r="226" spans="1:6" s="3" customFormat="1" ht="12" customHeight="1" x14ac:dyDescent="0.2">
      <c r="A226" s="8" t="s">
        <v>231</v>
      </c>
      <c r="B226" s="14">
        <v>130</v>
      </c>
      <c r="C226" s="11" t="str">
        <f xml:space="preserve"> HYPERLINK("http://www.unisem.ru/upload/1c-images/semena/biotehnika/petunyaekliptikamilkyvay.jpg?kod=00000127732", "Фото")</f>
        <v>Фото</v>
      </c>
      <c r="D226" s="11" t="str">
        <f xml:space="preserve"> HYPERLINK("http://www.unisem.ru/price_link?price_link=00000127732", "Описание")</f>
        <v>Описание</v>
      </c>
      <c r="E226" s="9" t="s">
        <v>1</v>
      </c>
      <c r="F226" s="10"/>
    </row>
    <row r="227" spans="1:6" s="3" customFormat="1" ht="12" customHeight="1" x14ac:dyDescent="0.2">
      <c r="A227" s="8" t="s">
        <v>232</v>
      </c>
      <c r="B227" s="14">
        <v>130</v>
      </c>
      <c r="C227" s="11" t="str">
        <f xml:space="preserve"> HYPERLINK("http://www.unisem.ru/upload/1c-images/semena/biotehnika/petunyaekliptikasirius.jpg?kod=00000141110", "Фото")</f>
        <v>Фото</v>
      </c>
      <c r="D227" s="11" t="str">
        <f xml:space="preserve"> HYPERLINK("http://www.unisem.ru/price_link?price_link=00000141110", "Описание")</f>
        <v>Описание</v>
      </c>
      <c r="E227" s="9" t="s">
        <v>1</v>
      </c>
      <c r="F227" s="10"/>
    </row>
    <row r="228" spans="1:6" s="3" customFormat="1" ht="12" customHeight="1" x14ac:dyDescent="0.2">
      <c r="A228" s="8" t="s">
        <v>233</v>
      </c>
      <c r="B228" s="14">
        <v>130</v>
      </c>
      <c r="C228" s="11" t="str">
        <f xml:space="preserve"> HYPERLINK("http://www.unisem.ru/upload/1c-images/semena/biotehnika/petunyaekliptikastardast.jpg?kod=00000127734", "Фото")</f>
        <v>Фото</v>
      </c>
      <c r="D228" s="11" t="str">
        <f xml:space="preserve"> HYPERLINK("http://www.unisem.ru/price_link?price_link=00000127734", "Описание")</f>
        <v>Описание</v>
      </c>
      <c r="E228" s="9" t="s">
        <v>1</v>
      </c>
      <c r="F228" s="10"/>
    </row>
    <row r="229" spans="1:6" s="3" customFormat="1" ht="12" customHeight="1" x14ac:dyDescent="0.2">
      <c r="A229" s="8" t="s">
        <v>234</v>
      </c>
      <c r="B229" s="14">
        <v>125</v>
      </c>
      <c r="C229" s="11" t="str">
        <f xml:space="preserve"> HYPERLINK("http://www.unisem.ru/upload/1c-images/semena/biotehnika/celozyakoncertinaello.jpg?kod=00000110276", "Фото")</f>
        <v>Фото</v>
      </c>
      <c r="D229" s="11" t="str">
        <f xml:space="preserve"> HYPERLINK("http://www.unisem.ru/price_link?price_link=00000110276", "Описание")</f>
        <v>Описание</v>
      </c>
      <c r="E229" s="9" t="s">
        <v>5</v>
      </c>
      <c r="F229" s="10"/>
    </row>
    <row r="230" spans="1:6" s="3" customFormat="1" ht="12" customHeight="1" x14ac:dyDescent="0.2">
      <c r="A230" s="8" t="s">
        <v>235</v>
      </c>
      <c r="B230" s="14">
        <v>125</v>
      </c>
      <c r="C230" s="11" t="str">
        <f xml:space="preserve"> HYPERLINK("http://www.unisem.ru/upload/1c-images/semena/biotehnika/celozyakoncertinapurpl.jpg?kod=00000115022", "Фото")</f>
        <v>Фото</v>
      </c>
      <c r="D230" s="11" t="str">
        <f xml:space="preserve"> HYPERLINK("http://www.unisem.ru/price_link?price_link=00000115022", "Описание")</f>
        <v>Описание</v>
      </c>
      <c r="E230" s="9" t="s">
        <v>70</v>
      </c>
      <c r="F230" s="10"/>
    </row>
    <row r="231" spans="1:6" s="3" customFormat="1" ht="12" customHeight="1" x14ac:dyDescent="0.2">
      <c r="A231" s="8" t="s">
        <v>236</v>
      </c>
      <c r="B231" s="14">
        <v>125</v>
      </c>
      <c r="C231" s="11" t="str">
        <f xml:space="preserve"> HYPERLINK("http://www.unisem.ru/upload/1c-images/semena/biotehnika/celozyakoncertinapink.jpg?kod=00000110277", "Фото")</f>
        <v>Фото</v>
      </c>
      <c r="D231" s="11" t="str">
        <f xml:space="preserve"> HYPERLINK("http://www.unisem.ru/price_link?price_link=00000110277", "Описание")</f>
        <v>Описание</v>
      </c>
      <c r="E231" s="9" t="s">
        <v>70</v>
      </c>
      <c r="F231" s="10"/>
    </row>
    <row r="232" spans="1:6" s="3" customFormat="1" ht="12" customHeight="1" x14ac:dyDescent="0.2">
      <c r="A232" s="8" t="s">
        <v>237</v>
      </c>
      <c r="B232" s="14">
        <v>100</v>
      </c>
      <c r="C232" s="11" t="str">
        <f xml:space="preserve"> HYPERLINK("http://www.unisem.ru/upload/1c-images/semena/biotehnika/eustomakarmenaivory.jpg?kod=00000122058", "Фото")</f>
        <v>Фото</v>
      </c>
      <c r="D232" s="11" t="str">
        <f xml:space="preserve"> HYPERLINK("http://www.unisem.ru/price_link?price_link=00000122058", "Описание")</f>
        <v>Описание</v>
      </c>
      <c r="E232" s="9" t="s">
        <v>5</v>
      </c>
      <c r="F232" s="10"/>
    </row>
    <row r="233" spans="1:6" s="3" customFormat="1" ht="12" customHeight="1" x14ac:dyDescent="0.2">
      <c r="A233" s="8" t="s">
        <v>238</v>
      </c>
      <c r="B233" s="14">
        <v>100</v>
      </c>
      <c r="C233" s="11" t="str">
        <f xml:space="preserve"> HYPERLINK("http://www.unisem.ru/upload/1c-images/semena/biotehnika/eustomakarmenblu.jpg?kod=00000110286", "Фото")</f>
        <v>Фото</v>
      </c>
      <c r="D233" s="11" t="str">
        <f xml:space="preserve"> HYPERLINK("http://www.unisem.ru/price_link?price_link=00000110286", "Описание")</f>
        <v>Описание</v>
      </c>
      <c r="E233" s="9" t="s">
        <v>5</v>
      </c>
      <c r="F233" s="10"/>
    </row>
    <row r="234" spans="1:6" s="3" customFormat="1" ht="12" customHeight="1" x14ac:dyDescent="0.2">
      <c r="A234" s="8" t="s">
        <v>239</v>
      </c>
      <c r="B234" s="14">
        <v>100</v>
      </c>
      <c r="C234" s="11" t="str">
        <f xml:space="preserve"> HYPERLINK("http://www.unisem.ru/upload/1c-images/semena/biotehnika/eustomakarmenblurim.jpg?kod=00000123757", "Фото")</f>
        <v>Фото</v>
      </c>
      <c r="D234" s="11" t="str">
        <f xml:space="preserve"> HYPERLINK("http://www.unisem.ru/price_link?price_link=00000123757", "Описание")</f>
        <v>Описание</v>
      </c>
      <c r="E234" s="9" t="s">
        <v>5</v>
      </c>
      <c r="F234" s="10"/>
    </row>
    <row r="235" spans="1:6" s="3" customFormat="1" ht="12" customHeight="1" x14ac:dyDescent="0.2">
      <c r="A235" s="8" t="s">
        <v>240</v>
      </c>
      <c r="B235" s="14">
        <v>100</v>
      </c>
      <c r="C235" s="11" t="str">
        <f xml:space="preserve"> HYPERLINK("http://www.unisem.ru/upload/1c-images/semena/biotehnika/eustomakarmenlilak.jpg?kod=00000122059", "Фото")</f>
        <v>Фото</v>
      </c>
      <c r="D235" s="11" t="str">
        <f xml:space="preserve"> HYPERLINK("http://www.unisem.ru/price_link?price_link=00000122059", "Описание")</f>
        <v>Описание</v>
      </c>
      <c r="E235" s="9" t="s">
        <v>5</v>
      </c>
      <c r="F235" s="10"/>
    </row>
    <row r="236" spans="1:6" s="3" customFormat="1" ht="12" customHeight="1" x14ac:dyDescent="0.2">
      <c r="A236" s="8" t="s">
        <v>241</v>
      </c>
      <c r="B236" s="14">
        <v>100</v>
      </c>
      <c r="C236" s="11" t="str">
        <f xml:space="preserve"> HYPERLINK("http://www.unisem.ru/upload/1c-images/semena/biotehnika/eustomakarmenroz.jpg?kod=00000132796", "Фото")</f>
        <v>Фото</v>
      </c>
      <c r="D236" s="11" t="str">
        <f xml:space="preserve"> HYPERLINK("http://www.unisem.ru/price_link?price_link=00000132796", "Описание")</f>
        <v>Описание</v>
      </c>
      <c r="E236" s="9" t="s">
        <v>5</v>
      </c>
      <c r="F236" s="10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Шахматов</dc:creator>
  <cp:lastModifiedBy>Олег Шахматов</cp:lastModifiedBy>
  <cp:revision>1</cp:revision>
  <cp:lastPrinted>2023-12-01T05:31:22Z</cp:lastPrinted>
  <dcterms:created xsi:type="dcterms:W3CDTF">2023-12-01T05:31:22Z</dcterms:created>
  <dcterms:modified xsi:type="dcterms:W3CDTF">2023-12-02T09:36:12Z</dcterms:modified>
</cp:coreProperties>
</file>